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HP\Desktop\Desktop\Verejné obstarávanie\EKS\Mníšek nad Hnilcom\2020\Plynofikácia a vykurovanie\Súťažné podklady - Plynofikácia\"/>
    </mc:Choice>
  </mc:AlternateContent>
  <xr:revisionPtr revIDLastSave="0" documentId="13_ncr:1_{E3438572-8856-4AF7-B8D2-9A6E3126FB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kapitulácia stavby" sheetId="1" r:id="rId1"/>
    <sheet name="Vnútorná plynof..." sheetId="2" r:id="rId2"/>
  </sheets>
  <definedNames>
    <definedName name="_xlnm._FilterDatabase" localSheetId="1" hidden="1">'Vnútorná plynof...'!$C$128:$K$224</definedName>
    <definedName name="_xlnm.Print_Titles" localSheetId="0">'Rekapitulácia stavby'!$92:$92</definedName>
    <definedName name="_xlnm.Print_Titles" localSheetId="1">'Vnútorná plynof...'!$128:$128</definedName>
    <definedName name="_xlnm.Print_Area" localSheetId="0">'Rekapitulácia stavby'!$D$4:$AO$76,'Rekapitulácia stavby'!$C$82:$AQ$96</definedName>
    <definedName name="_xlnm.Print_Area" localSheetId="1">'Vnútorná plynof...'!$C$4:$J$76,'Vnútorná plynof...'!$C$118:$K$224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224" i="2"/>
  <c r="BH224" i="2"/>
  <c r="BG224" i="2"/>
  <c r="BE224" i="2"/>
  <c r="T224" i="2"/>
  <c r="T221" i="2" s="1"/>
  <c r="R224" i="2"/>
  <c r="P224" i="2"/>
  <c r="BK224" i="2"/>
  <c r="J224" i="2"/>
  <c r="BF224" i="2" s="1"/>
  <c r="BI223" i="2"/>
  <c r="BH223" i="2"/>
  <c r="BG223" i="2"/>
  <c r="BE223" i="2"/>
  <c r="T223" i="2"/>
  <c r="R223" i="2"/>
  <c r="P223" i="2"/>
  <c r="BK223" i="2"/>
  <c r="J223" i="2"/>
  <c r="BF223" i="2" s="1"/>
  <c r="BI222" i="2"/>
  <c r="BH222" i="2"/>
  <c r="BG222" i="2"/>
  <c r="BE222" i="2"/>
  <c r="T222" i="2"/>
  <c r="R222" i="2"/>
  <c r="R221" i="2" s="1"/>
  <c r="P222" i="2"/>
  <c r="P221" i="2" s="1"/>
  <c r="BK222" i="2"/>
  <c r="J222" i="2"/>
  <c r="BF222" i="2" s="1"/>
  <c r="BI220" i="2"/>
  <c r="BH220" i="2"/>
  <c r="BG220" i="2"/>
  <c r="BE220" i="2"/>
  <c r="T220" i="2"/>
  <c r="R220" i="2"/>
  <c r="P220" i="2"/>
  <c r="BK220" i="2"/>
  <c r="J220" i="2"/>
  <c r="BF220" i="2" s="1"/>
  <c r="BI219" i="2"/>
  <c r="BH219" i="2"/>
  <c r="BG219" i="2"/>
  <c r="BE219" i="2"/>
  <c r="T219" i="2"/>
  <c r="R219" i="2"/>
  <c r="P219" i="2"/>
  <c r="BK219" i="2"/>
  <c r="J219" i="2"/>
  <c r="BF219" i="2"/>
  <c r="BI218" i="2"/>
  <c r="BH218" i="2"/>
  <c r="BG218" i="2"/>
  <c r="BE218" i="2"/>
  <c r="T218" i="2"/>
  <c r="T217" i="2" s="1"/>
  <c r="T216" i="2" s="1"/>
  <c r="R218" i="2"/>
  <c r="P218" i="2"/>
  <c r="P217" i="2"/>
  <c r="P216" i="2" s="1"/>
  <c r="BK218" i="2"/>
  <c r="J218" i="2"/>
  <c r="BF218" i="2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E214" i="2"/>
  <c r="T214" i="2"/>
  <c r="R214" i="2"/>
  <c r="P214" i="2"/>
  <c r="BK214" i="2"/>
  <c r="J214" i="2"/>
  <c r="BF214" i="2" s="1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T209" i="2"/>
  <c r="R210" i="2"/>
  <c r="R209" i="2" s="1"/>
  <c r="P210" i="2"/>
  <c r="BK210" i="2"/>
  <c r="J210" i="2"/>
  <c r="BF210" i="2" s="1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E207" i="2"/>
  <c r="T207" i="2"/>
  <c r="R207" i="2"/>
  <c r="P207" i="2"/>
  <c r="BK207" i="2"/>
  <c r="J207" i="2"/>
  <c r="BF207" i="2"/>
  <c r="BI206" i="2"/>
  <c r="BH206" i="2"/>
  <c r="BG206" i="2"/>
  <c r="BE206" i="2"/>
  <c r="T206" i="2"/>
  <c r="T205" i="2" s="1"/>
  <c r="R206" i="2"/>
  <c r="R205" i="2"/>
  <c r="P206" i="2"/>
  <c r="P205" i="2" s="1"/>
  <c r="BK206" i="2"/>
  <c r="BK205" i="2"/>
  <c r="J205" i="2" s="1"/>
  <c r="J107" i="2" s="1"/>
  <c r="J206" i="2"/>
  <c r="BF206" i="2" s="1"/>
  <c r="BI204" i="2"/>
  <c r="BH204" i="2"/>
  <c r="BG204" i="2"/>
  <c r="BE204" i="2"/>
  <c r="T204" i="2"/>
  <c r="R204" i="2"/>
  <c r="P204" i="2"/>
  <c r="BK204" i="2"/>
  <c r="BK202" i="2" s="1"/>
  <c r="J202" i="2" s="1"/>
  <c r="J106" i="2" s="1"/>
  <c r="J204" i="2"/>
  <c r="BF204" i="2"/>
  <c r="BI203" i="2"/>
  <c r="BH203" i="2"/>
  <c r="BG203" i="2"/>
  <c r="BE203" i="2"/>
  <c r="T203" i="2"/>
  <c r="T202" i="2" s="1"/>
  <c r="R203" i="2"/>
  <c r="R202" i="2"/>
  <c r="P203" i="2"/>
  <c r="P202" i="2" s="1"/>
  <c r="BK203" i="2"/>
  <c r="J203" i="2"/>
  <c r="BF203" i="2" s="1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E200" i="2"/>
  <c r="T200" i="2"/>
  <c r="R200" i="2"/>
  <c r="P200" i="2"/>
  <c r="BK200" i="2"/>
  <c r="J200" i="2"/>
  <c r="BF200" i="2" s="1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E198" i="2"/>
  <c r="T198" i="2"/>
  <c r="R198" i="2"/>
  <c r="P198" i="2"/>
  <c r="BK198" i="2"/>
  <c r="J198" i="2"/>
  <c r="BF198" i="2" s="1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E196" i="2"/>
  <c r="T196" i="2"/>
  <c r="R196" i="2"/>
  <c r="P196" i="2"/>
  <c r="BK196" i="2"/>
  <c r="J196" i="2"/>
  <c r="BF196" i="2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F194" i="2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T191" i="2" s="1"/>
  <c r="R192" i="2"/>
  <c r="R191" i="2"/>
  <c r="P192" i="2"/>
  <c r="P191" i="2" s="1"/>
  <c r="BK192" i="2"/>
  <c r="J192" i="2"/>
  <c r="BF192" i="2" s="1"/>
  <c r="BI190" i="2"/>
  <c r="BH190" i="2"/>
  <c r="BG190" i="2"/>
  <c r="BE190" i="2"/>
  <c r="T190" i="2"/>
  <c r="R190" i="2"/>
  <c r="P190" i="2"/>
  <c r="BK190" i="2"/>
  <c r="J190" i="2"/>
  <c r="BF190" i="2" s="1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R188" i="2"/>
  <c r="P188" i="2"/>
  <c r="BK188" i="2"/>
  <c r="J188" i="2"/>
  <c r="BF188" i="2" s="1"/>
  <c r="BI187" i="2"/>
  <c r="BH187" i="2"/>
  <c r="BG187" i="2"/>
  <c r="BE187" i="2"/>
  <c r="T187" i="2"/>
  <c r="R187" i="2"/>
  <c r="P187" i="2"/>
  <c r="BK187" i="2"/>
  <c r="J187" i="2"/>
  <c r="BF187" i="2" s="1"/>
  <c r="BI186" i="2"/>
  <c r="BH186" i="2"/>
  <c r="BG186" i="2"/>
  <c r="BE186" i="2"/>
  <c r="T186" i="2"/>
  <c r="R186" i="2"/>
  <c r="P186" i="2"/>
  <c r="BK186" i="2"/>
  <c r="J186" i="2"/>
  <c r="BF186" i="2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R177" i="2"/>
  <c r="P177" i="2"/>
  <c r="BK177" i="2"/>
  <c r="J177" i="2"/>
  <c r="BF177" i="2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R175" i="2"/>
  <c r="P175" i="2"/>
  <c r="BK175" i="2"/>
  <c r="J175" i="2"/>
  <c r="BF175" i="2" s="1"/>
  <c r="BI173" i="2"/>
  <c r="BH173" i="2"/>
  <c r="BG173" i="2"/>
  <c r="BE173" i="2"/>
  <c r="T173" i="2"/>
  <c r="R173" i="2"/>
  <c r="P173" i="2"/>
  <c r="BK173" i="2"/>
  <c r="J173" i="2"/>
  <c r="BF173" i="2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R162" i="2"/>
  <c r="P162" i="2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R160" i="2"/>
  <c r="P160" i="2"/>
  <c r="BK160" i="2"/>
  <c r="J160" i="2"/>
  <c r="BF160" i="2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 s="1"/>
  <c r="BI150" i="2"/>
  <c r="BH150" i="2"/>
  <c r="BG150" i="2"/>
  <c r="BE150" i="2"/>
  <c r="T150" i="2"/>
  <c r="T149" i="2"/>
  <c r="R150" i="2"/>
  <c r="R149" i="2" s="1"/>
  <c r="P150" i="2"/>
  <c r="P149" i="2" s="1"/>
  <c r="BK150" i="2"/>
  <c r="BK149" i="2" s="1"/>
  <c r="J150" i="2"/>
  <c r="BF150" i="2" s="1"/>
  <c r="BI147" i="2"/>
  <c r="BH147" i="2"/>
  <c r="BG147" i="2"/>
  <c r="BE147" i="2"/>
  <c r="T147" i="2"/>
  <c r="T146" i="2"/>
  <c r="R147" i="2"/>
  <c r="R146" i="2" s="1"/>
  <c r="P147" i="2"/>
  <c r="P146" i="2"/>
  <c r="BK147" i="2"/>
  <c r="BK146" i="2" s="1"/>
  <c r="J146" i="2" s="1"/>
  <c r="J100" i="2" s="1"/>
  <c r="J147" i="2"/>
  <c r="BF147" i="2" s="1"/>
  <c r="BI145" i="2"/>
  <c r="BH145" i="2"/>
  <c r="BG145" i="2"/>
  <c r="BE145" i="2"/>
  <c r="T145" i="2"/>
  <c r="R145" i="2"/>
  <c r="R143" i="2" s="1"/>
  <c r="P145" i="2"/>
  <c r="BK145" i="2"/>
  <c r="J145" i="2"/>
  <c r="BF145" i="2" s="1"/>
  <c r="BI144" i="2"/>
  <c r="BH144" i="2"/>
  <c r="BG144" i="2"/>
  <c r="BE144" i="2"/>
  <c r="T144" i="2"/>
  <c r="T143" i="2" s="1"/>
  <c r="R144" i="2"/>
  <c r="P144" i="2"/>
  <c r="BK144" i="2"/>
  <c r="J144" i="2"/>
  <c r="BF144" i="2" s="1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R141" i="2"/>
  <c r="P141" i="2"/>
  <c r="BK141" i="2"/>
  <c r="J141" i="2"/>
  <c r="BF141" i="2" s="1"/>
  <c r="BI140" i="2"/>
  <c r="BH140" i="2"/>
  <c r="BG140" i="2"/>
  <c r="BE140" i="2"/>
  <c r="T140" i="2"/>
  <c r="T139" i="2"/>
  <c r="R140" i="2"/>
  <c r="R139" i="2" s="1"/>
  <c r="P140" i="2"/>
  <c r="P139" i="2"/>
  <c r="BK140" i="2"/>
  <c r="BK139" i="2" s="1"/>
  <c r="J139" i="2" s="1"/>
  <c r="J98" i="2" s="1"/>
  <c r="J140" i="2"/>
  <c r="BF140" i="2" s="1"/>
  <c r="BI138" i="2"/>
  <c r="BH138" i="2"/>
  <c r="BG138" i="2"/>
  <c r="BE138" i="2"/>
  <c r="T138" i="2"/>
  <c r="T137" i="2"/>
  <c r="R138" i="2"/>
  <c r="R137" i="2" s="1"/>
  <c r="P138" i="2"/>
  <c r="P137" i="2"/>
  <c r="BK138" i="2"/>
  <c r="BK137" i="2" s="1"/>
  <c r="J137" i="2" s="1"/>
  <c r="J97" i="2" s="1"/>
  <c r="J138" i="2"/>
  <c r="BF138" i="2" s="1"/>
  <c r="BI136" i="2"/>
  <c r="BH136" i="2"/>
  <c r="BG136" i="2"/>
  <c r="BE136" i="2"/>
  <c r="T136" i="2"/>
  <c r="R136" i="2"/>
  <c r="P136" i="2"/>
  <c r="BK136" i="2"/>
  <c r="J136" i="2"/>
  <c r="BF136" i="2" s="1"/>
  <c r="BI135" i="2"/>
  <c r="BH135" i="2"/>
  <c r="BG135" i="2"/>
  <c r="BE135" i="2"/>
  <c r="T135" i="2"/>
  <c r="R135" i="2"/>
  <c r="R131" i="2" s="1"/>
  <c r="R130" i="2" s="1"/>
  <c r="P135" i="2"/>
  <c r="BK135" i="2"/>
  <c r="J135" i="2"/>
  <c r="BF135" i="2"/>
  <c r="BI134" i="2"/>
  <c r="BH134" i="2"/>
  <c r="BG134" i="2"/>
  <c r="BE134" i="2"/>
  <c r="T134" i="2"/>
  <c r="R134" i="2"/>
  <c r="P134" i="2"/>
  <c r="BK134" i="2"/>
  <c r="J134" i="2"/>
  <c r="BF134" i="2" s="1"/>
  <c r="BI133" i="2"/>
  <c r="BH133" i="2"/>
  <c r="BG133" i="2"/>
  <c r="BE133" i="2"/>
  <c r="T133" i="2"/>
  <c r="R133" i="2"/>
  <c r="P133" i="2"/>
  <c r="BK133" i="2"/>
  <c r="J133" i="2"/>
  <c r="BF133" i="2"/>
  <c r="BI132" i="2"/>
  <c r="BH132" i="2"/>
  <c r="BG132" i="2"/>
  <c r="BE132" i="2"/>
  <c r="T132" i="2"/>
  <c r="T131" i="2" s="1"/>
  <c r="R132" i="2"/>
  <c r="P132" i="2"/>
  <c r="P131" i="2" s="1"/>
  <c r="BK132" i="2"/>
  <c r="J132" i="2"/>
  <c r="BF132" i="2" s="1"/>
  <c r="J126" i="2"/>
  <c r="J125" i="2"/>
  <c r="F123" i="2"/>
  <c r="E121" i="2"/>
  <c r="J90" i="2"/>
  <c r="J89" i="2"/>
  <c r="F87" i="2"/>
  <c r="E85" i="2"/>
  <c r="J16" i="2"/>
  <c r="E16" i="2"/>
  <c r="F126" i="2" s="1"/>
  <c r="J15" i="2"/>
  <c r="J13" i="2"/>
  <c r="E13" i="2"/>
  <c r="F89" i="2" s="1"/>
  <c r="J12" i="2"/>
  <c r="J10" i="2"/>
  <c r="J87" i="2" s="1"/>
  <c r="AS94" i="1"/>
  <c r="L90" i="1"/>
  <c r="AM90" i="1"/>
  <c r="AM89" i="1"/>
  <c r="L89" i="1"/>
  <c r="AM87" i="1"/>
  <c r="L87" i="1"/>
  <c r="L85" i="1"/>
  <c r="BK151" i="2" l="1"/>
  <c r="J151" i="2" s="1"/>
  <c r="J103" i="2" s="1"/>
  <c r="P151" i="2"/>
  <c r="R217" i="2"/>
  <c r="R216" i="2" s="1"/>
  <c r="BK191" i="2"/>
  <c r="J191" i="2" s="1"/>
  <c r="J105" i="2" s="1"/>
  <c r="P143" i="2"/>
  <c r="BK217" i="2"/>
  <c r="BK131" i="2"/>
  <c r="BK221" i="2"/>
  <c r="J221" i="2" s="1"/>
  <c r="J111" i="2" s="1"/>
  <c r="BK143" i="2"/>
  <c r="J143" i="2" s="1"/>
  <c r="J99" i="2" s="1"/>
  <c r="BK209" i="2"/>
  <c r="J209" i="2" s="1"/>
  <c r="J108" i="2" s="1"/>
  <c r="J123" i="2"/>
  <c r="F125" i="2"/>
  <c r="P209" i="2"/>
  <c r="R151" i="2"/>
  <c r="T151" i="2"/>
  <c r="P174" i="2"/>
  <c r="P148" i="2" s="1"/>
  <c r="T174" i="2"/>
  <c r="F33" i="2"/>
  <c r="BB95" i="1" s="1"/>
  <c r="BB94" i="1" s="1"/>
  <c r="AX94" i="1" s="1"/>
  <c r="BK174" i="2"/>
  <c r="J174" i="2" s="1"/>
  <c r="J104" i="2" s="1"/>
  <c r="R174" i="2"/>
  <c r="F31" i="2"/>
  <c r="AZ95" i="1" s="1"/>
  <c r="AZ94" i="1" s="1"/>
  <c r="AV94" i="1" s="1"/>
  <c r="F34" i="2"/>
  <c r="BC95" i="1" s="1"/>
  <c r="BC94" i="1" s="1"/>
  <c r="W32" i="1" s="1"/>
  <c r="F35" i="2"/>
  <c r="BD95" i="1" s="1"/>
  <c r="BD94" i="1" s="1"/>
  <c r="W33" i="1" s="1"/>
  <c r="P130" i="2"/>
  <c r="T130" i="2"/>
  <c r="J149" i="2"/>
  <c r="J102" i="2" s="1"/>
  <c r="J131" i="2"/>
  <c r="J96" i="2" s="1"/>
  <c r="BK130" i="2"/>
  <c r="BK216" i="2"/>
  <c r="J216" i="2" s="1"/>
  <c r="J109" i="2" s="1"/>
  <c r="J217" i="2"/>
  <c r="J110" i="2" s="1"/>
  <c r="F32" i="2"/>
  <c r="BA95" i="1" s="1"/>
  <c r="BA94" i="1" s="1"/>
  <c r="J32" i="2"/>
  <c r="AW95" i="1" s="1"/>
  <c r="J31" i="2"/>
  <c r="AV95" i="1" s="1"/>
  <c r="F90" i="2"/>
  <c r="R148" i="2" l="1"/>
  <c r="R129" i="2" s="1"/>
  <c r="T148" i="2"/>
  <c r="T129" i="2" s="1"/>
  <c r="BK148" i="2"/>
  <c r="J148" i="2" s="1"/>
  <c r="J101" i="2" s="1"/>
  <c r="W29" i="1"/>
  <c r="W31" i="1"/>
  <c r="P129" i="2"/>
  <c r="AU95" i="1" s="1"/>
  <c r="AU94" i="1" s="1"/>
  <c r="AY94" i="1"/>
  <c r="AT95" i="1"/>
  <c r="AW94" i="1"/>
  <c r="AK30" i="1" s="1"/>
  <c r="W30" i="1"/>
  <c r="J130" i="2"/>
  <c r="J95" i="2" s="1"/>
  <c r="AK29" i="1"/>
  <c r="BK129" i="2" l="1"/>
  <c r="J129" i="2" s="1"/>
  <c r="J28" i="2" s="1"/>
  <c r="AT94" i="1"/>
  <c r="J94" i="2" l="1"/>
  <c r="AG95" i="1"/>
  <c r="J37" i="2"/>
  <c r="AN95" i="1" l="1"/>
  <c r="AG94" i="1"/>
  <c r="AN94" i="1" l="1"/>
  <c r="AK26" i="1"/>
  <c r="AK35" i="1" s="1"/>
</calcChain>
</file>

<file path=xl/sharedStrings.xml><?xml version="1.0" encoding="utf-8"?>
<sst xmlns="http://schemas.openxmlformats.org/spreadsheetml/2006/main" count="1542" uniqueCount="468">
  <si>
    <t>Export Komplet</t>
  </si>
  <si>
    <t/>
  </si>
  <si>
    <t>2.0</t>
  </si>
  <si>
    <t>False</t>
  </si>
  <si>
    <t>{4f104e2f-cfc2-4bfe-8433-4dd0b4a1b0ce}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</si>
  <si>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</si>
  <si>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</si>
  <si>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</si>
  <si>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</si>
  <si>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</si>
  <si>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</si>
  <si>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</si>
  <si>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</si>
  <si>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</si>
  <si>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</si>
  <si>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Miesto:</t>
  </si>
  <si>
    <t>Mníšek nad Hnilcom</t>
  </si>
  <si>
    <t>Dátum:</t>
  </si>
  <si>
    <t>Objednávateľ:</t>
  </si>
  <si>
    <t>IČO:</t>
  </si>
  <si>
    <t xml:space="preserve"> </t>
  </si>
  <si>
    <t>IČ DPH:</t>
  </si>
  <si>
    <t>Zhotoviteľ:</t>
  </si>
  <si>
    <t>Projektant:</t>
  </si>
  <si>
    <t>True</t>
  </si>
  <si>
    <t>Spracovateľ:</t>
  </si>
  <si>
    <t>Ing. Michal Piatnica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</si>
  <si>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</si>
  <si>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</si>
  <si>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</si>
  <si>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</si>
  <si>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</si>
  <si>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</si>
  <si>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</si>
  <si>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</si>
  <si>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</si>
  <si>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</si>
  <si>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</si>
  <si>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</si>
  <si>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</si>
  <si>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</si>
  <si>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</si>
  <si>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</si>
  <si>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</si>
  <si>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</si>
  <si>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</si>
  <si>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</si>
  <si>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</si>
  <si>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</si>
  <si>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</si>
  <si>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</si>
  <si>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</si>
  <si>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</si>
  <si>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</si>
  <si>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</si>
  <si>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</si>
  <si>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</si>
  <si>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</si>
  <si>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</si>
  <si>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</si>
  <si>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</si>
  <si>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</si>
  <si>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</si>
  <si>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</si>
  <si>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</si>
  <si>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</si>
  <si>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</si>
  <si>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</si>
  <si>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</si>
  <si>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</si>
  <si>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</si>
  <si>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</si>
  <si>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</si>
  <si>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</si>
  <si>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</si>
  <si>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</si>
  <si>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</si>
  <si>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</si>
  <si>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</si>
  <si>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</si>
  <si>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</si>
  <si>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</si>
  <si>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</si>
  <si>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</si>
  <si>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</si>
  <si>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</si>
  <si>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</si>
  <si>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</si>
  <si>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723 - Zdravotechnika - vnútorný plynovod</t>
  </si>
  <si>
    <t xml:space="preserve">    731 - Ústredné kúrenie - kotolne</t>
  </si>
  <si>
    <t xml:space="preserve">    733 - Ústredné kúrenie - rozvodné potrubie</t>
  </si>
  <si>
    <t xml:space="preserve">    734 - Ústredné kúrenie - armatúry</t>
  </si>
  <si>
    <t xml:space="preserve">    767 - Konštrukcie doplnkové kovové</t>
  </si>
  <si>
    <t xml:space="preserve">    783 - Nátery</t>
  </si>
  <si>
    <t>M - Práce a dodávky M</t>
  </si>
  <si>
    <t xml:space="preserve">    23-M - Montáže potrubia</t>
  </si>
  <si>
    <t>HZS - Hodinové zúčtovacie sadzby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</si>
  <si>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</si>
  <si>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</si>
  <si>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</si>
  <si>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</si>
  <si>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</si>
  <si>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</si>
  <si>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</si>
  <si>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</si>
  <si>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</si>
  <si>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</si>
  <si>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</si>
  <si>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</si>
  <si>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</si>
  <si>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</si>
  <si>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</si>
  <si>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</si>
  <si>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132301101</t>
  </si>
  <si>
    <t>Výkop ryhy do šírky 600 mm v horn.4 do 100 m3</t>
  </si>
  <si>
    <t>m3</t>
  </si>
  <si>
    <t>CS CENEKON 2019 01</t>
  </si>
  <si>
    <t>4</t>
  </si>
  <si>
    <t>2</t>
  </si>
  <si>
    <t>-1595362819</t>
  </si>
  <si>
    <t>132301109</t>
  </si>
  <si>
    <t>Príplatok za lepivosť pri hĺbení rýh šírky do 600 mm zapažených i nezapažených s urovnaním dna v hornine 4</t>
  </si>
  <si>
    <t>-2020455419</t>
  </si>
  <si>
    <t>3</t>
  </si>
  <si>
    <t>161101501</t>
  </si>
  <si>
    <t>Zvislé premiestnenie výkopku z horniny I až IV, nosením za každé 3 m výšky</t>
  </si>
  <si>
    <t>-1570246731</t>
  </si>
  <si>
    <t>174101001</t>
  </si>
  <si>
    <t>Zásyp sypaninou so zhutnením jám, šachiet, rýh, zárezov alebo okolo objektov do 100 m3</t>
  </si>
  <si>
    <t>1013663508</t>
  </si>
  <si>
    <t>5</t>
  </si>
  <si>
    <t>175101102</t>
  </si>
  <si>
    <t>Obsyp potrubia vo výkope pieskom fr. 0 - 2 mm</t>
  </si>
  <si>
    <t>-138507792</t>
  </si>
  <si>
    <t>Vodorovné konštrukcie</t>
  </si>
  <si>
    <t>6</t>
  </si>
  <si>
    <t>451573111</t>
  </si>
  <si>
    <t>Lôžko pod potrubie, stoky a drobné objekty, v otvorenom výkope z piesku fr. 0 - 2 mm</t>
  </si>
  <si>
    <t>1764470929</t>
  </si>
  <si>
    <t>8</t>
  </si>
  <si>
    <t>Rúrové vedenie</t>
  </si>
  <si>
    <t>7</t>
  </si>
  <si>
    <t>871228046</t>
  </si>
  <si>
    <t>Montáž plynového potrubia z dvojvsrtvového PE 100 SDR11 zváraných elektrotvarovkami D 63x5,8 mm</t>
  </si>
  <si>
    <t>m</t>
  </si>
  <si>
    <t>-127357572</t>
  </si>
  <si>
    <t>M</t>
  </si>
  <si>
    <t>286130036200</t>
  </si>
  <si>
    <t>Rúra HDPE na plyn PE100 SDR11 63x5,8x100 m</t>
  </si>
  <si>
    <t>391615788</t>
  </si>
  <si>
    <t>9</t>
  </si>
  <si>
    <t>899721133</t>
  </si>
  <si>
    <t>Označenie plynovodného potrubia žltou výstražnou fóliou</t>
  </si>
  <si>
    <t>158889758</t>
  </si>
  <si>
    <t>Ostatné konštrukcie a práce-búranie</t>
  </si>
  <si>
    <t>10</t>
  </si>
  <si>
    <t>979081111</t>
  </si>
  <si>
    <t>Odvoz prebytočnej sypaniny na skládku do 1 km</t>
  </si>
  <si>
    <t>-433807486</t>
  </si>
  <si>
    <t>11</t>
  </si>
  <si>
    <t>979081121</t>
  </si>
  <si>
    <t>Odvoz sutiny a vybúraných hmôt na skládku za každý ďalší 1 km</t>
  </si>
  <si>
    <t>-1930566363</t>
  </si>
  <si>
    <t>99</t>
  </si>
  <si>
    <t>Presun hmôt HSV</t>
  </si>
  <si>
    <t>12</t>
  </si>
  <si>
    <t>998276101</t>
  </si>
  <si>
    <t>Presun hmôt pre rúrové vedenie hĺbené z rúr z plast., hmôt alebo sklolamin. v otvorenom výkope</t>
  </si>
  <si>
    <t>t</t>
  </si>
  <si>
    <t>-729041188</t>
  </si>
  <si>
    <t>PSV</t>
  </si>
  <si>
    <t>Práce a dodávky PSV</t>
  </si>
  <si>
    <t>713</t>
  </si>
  <si>
    <t>Izolácie tepelné</t>
  </si>
  <si>
    <t>13</t>
  </si>
  <si>
    <t>713411111</t>
  </si>
  <si>
    <t xml:space="preserve">ANTICOR PLAST Dvojvrstvový systém protikoróznej ochrany triedy A-30 </t>
  </si>
  <si>
    <t>súb</t>
  </si>
  <si>
    <t>CS CENEKON 2018 02</t>
  </si>
  <si>
    <t>16</t>
  </si>
  <si>
    <t>-70021953</t>
  </si>
  <si>
    <t>723</t>
  </si>
  <si>
    <t>Zdravotechnika - vnútorný plynovod</t>
  </si>
  <si>
    <t>14</t>
  </si>
  <si>
    <t>723120204</t>
  </si>
  <si>
    <t>Potrubie z oceľových rúrok závitových čiernych spájaných zvarovaním - akosť 11 353.0 DN 25</t>
  </si>
  <si>
    <t>-1526381133</t>
  </si>
  <si>
    <t>15</t>
  </si>
  <si>
    <t>723120205</t>
  </si>
  <si>
    <t>Potrubie z oceľových rúrok závitových čiernych spájaných zvarovaním - akosť 11 353.0 DN 32</t>
  </si>
  <si>
    <t>-109418124</t>
  </si>
  <si>
    <t>723120206</t>
  </si>
  <si>
    <t>Potrubie z oceľových rúrok závitových čiernych spájaných zvarovaním - akosť 11 353.0 DN 40</t>
  </si>
  <si>
    <t>1097863508</t>
  </si>
  <si>
    <t>17</t>
  </si>
  <si>
    <t>723130253</t>
  </si>
  <si>
    <t>Potrubie plynové z oceľových bralenových rúrok  DN 40</t>
  </si>
  <si>
    <t>-1898472205</t>
  </si>
  <si>
    <t>18</t>
  </si>
  <si>
    <t>723130254</t>
  </si>
  <si>
    <t>Potrubie plynové z oceľových bralenových rúrok  DN 50</t>
  </si>
  <si>
    <t>-1204313004</t>
  </si>
  <si>
    <t>19</t>
  </si>
  <si>
    <t>723150312</t>
  </si>
  <si>
    <t>Potrubie z oceľových rúrok hladkých čiernych spájaných zvarov. akosť 11 353.0 D 57/2, 9</t>
  </si>
  <si>
    <t>-2110766084</t>
  </si>
  <si>
    <t>723150315</t>
  </si>
  <si>
    <t>Potrubie z oceľových rúrok hladkých čiernych spájaných zvarov. akosť 11 353.0 D 108/4</t>
  </si>
  <si>
    <t>1681051078</t>
  </si>
  <si>
    <t>21</t>
  </si>
  <si>
    <t>723160204</t>
  </si>
  <si>
    <t>Prípojka k plynomeru spojená na závit bez obchádzky G 1</t>
  </si>
  <si>
    <t>súb.</t>
  </si>
  <si>
    <t>-1189397566</t>
  </si>
  <si>
    <t>22</t>
  </si>
  <si>
    <t>723190205</t>
  </si>
  <si>
    <t>Prípojka plynovodná z oceľových rúrok závitových čiernych spájaných na závit DN 32</t>
  </si>
  <si>
    <t>1759138266</t>
  </si>
  <si>
    <t>23</t>
  </si>
  <si>
    <t>723229102</t>
  </si>
  <si>
    <t>Montáž armatúry závit.sjedným závitom, kohútik hadicový a iné plynovodné armatúry G 1/2</t>
  </si>
  <si>
    <t>-1762422700</t>
  </si>
  <si>
    <t>24</t>
  </si>
  <si>
    <t>8107R104P</t>
  </si>
  <si>
    <t>Vzorkovací guľový ventil 1/2“ PLYN</t>
  </si>
  <si>
    <t>ks</t>
  </si>
  <si>
    <t>32</t>
  </si>
  <si>
    <t>321656574</t>
  </si>
  <si>
    <t>25</t>
  </si>
  <si>
    <t>723234101</t>
  </si>
  <si>
    <t>Montáž skrinky 300x300x200 mm</t>
  </si>
  <si>
    <t>1153881230</t>
  </si>
  <si>
    <t>26</t>
  </si>
  <si>
    <t>405610001100</t>
  </si>
  <si>
    <t>446481891</t>
  </si>
  <si>
    <t>27</t>
  </si>
  <si>
    <t>723239201</t>
  </si>
  <si>
    <t>Montáž armatúr plynových s dvoma závitmi G 1/2 ostatné typy</t>
  </si>
  <si>
    <t>-653297570</t>
  </si>
  <si>
    <t>28</t>
  </si>
  <si>
    <t>3801515030</t>
  </si>
  <si>
    <t>Guľový uzáver plyn - 1/2"</t>
  </si>
  <si>
    <t>-1452173159</t>
  </si>
  <si>
    <t>29</t>
  </si>
  <si>
    <t>723239203</t>
  </si>
  <si>
    <t>Montáž armatúr plynových s dvoma závitmi G 1 ostatné typy</t>
  </si>
  <si>
    <t>1607578228</t>
  </si>
  <si>
    <t>30</t>
  </si>
  <si>
    <t>3802515030</t>
  </si>
  <si>
    <t>Guľový uzáver plyn - 1"</t>
  </si>
  <si>
    <t>1387210238</t>
  </si>
  <si>
    <t>31</t>
  </si>
  <si>
    <t>723239204</t>
  </si>
  <si>
    <t>Montáž armatúr plynových s dvoma závitmi G 1 1/4 ostatné typy</t>
  </si>
  <si>
    <t>680947262</t>
  </si>
  <si>
    <t>3803215030</t>
  </si>
  <si>
    <t>Guľový uzáver plyn - 5/4"</t>
  </si>
  <si>
    <t>1063416782</t>
  </si>
  <si>
    <t>33</t>
  </si>
  <si>
    <t>723239205</t>
  </si>
  <si>
    <t>Montáž armatúr plynových s dvoma závitmi G 1 1/2 ostatné typy</t>
  </si>
  <si>
    <t>1247130867</t>
  </si>
  <si>
    <t>34</t>
  </si>
  <si>
    <t>3804015030</t>
  </si>
  <si>
    <t>Guľový uzáver plyn - 6/4"</t>
  </si>
  <si>
    <t>-1276128090</t>
  </si>
  <si>
    <t>35</t>
  </si>
  <si>
    <t>998723202</t>
  </si>
  <si>
    <t>Presun hmôt pre vnútorný plynovod v objektoch výšky nad 6 do 12 m</t>
  </si>
  <si>
    <t>%</t>
  </si>
  <si>
    <t>1071720736</t>
  </si>
  <si>
    <t>731</t>
  </si>
  <si>
    <t>Ústredné kúrenie - kotolne</t>
  </si>
  <si>
    <t>36</t>
  </si>
  <si>
    <t>731161005</t>
  </si>
  <si>
    <t>Montáž plynového kotla stacionárneho kondenzačného 6-40 kW</t>
  </si>
  <si>
    <t>2115522077</t>
  </si>
  <si>
    <t>37</t>
  </si>
  <si>
    <t>SA5BF20W</t>
  </si>
  <si>
    <t>-1780788984</t>
  </si>
  <si>
    <t>38</t>
  </si>
  <si>
    <t>AB1IQ05U</t>
  </si>
  <si>
    <t>Montážna sada pre MADQ - do kotla</t>
  </si>
  <si>
    <t>-2034544927</t>
  </si>
  <si>
    <t>39</t>
  </si>
  <si>
    <t>731360101</t>
  </si>
  <si>
    <t>-333071436</t>
  </si>
  <si>
    <t>40</t>
  </si>
  <si>
    <t>CKFLAA700</t>
  </si>
  <si>
    <t>PPs Kaskádový T-kus 45° D 110 mm s pripojením D 80 mm L = 1000 mm</t>
  </si>
  <si>
    <t>-1865191695</t>
  </si>
  <si>
    <t>41</t>
  </si>
  <si>
    <t>CKFNAA700</t>
  </si>
  <si>
    <t>PPs čiapka D 110 mm s kontrolným otvorom + odvod kondenzátu D 32 mm</t>
  </si>
  <si>
    <t>1325872055</t>
  </si>
  <si>
    <t>42</t>
  </si>
  <si>
    <t>0031AA000</t>
  </si>
  <si>
    <t>PP Zápachový uzáver D 32 mm + flexibilné pripojenie  D 21/25 mm 1 m</t>
  </si>
  <si>
    <t>-2118098992</t>
  </si>
  <si>
    <t>43</t>
  </si>
  <si>
    <t>BKFPAA601</t>
  </si>
  <si>
    <t>Spätná klapka priama D = 80 mm</t>
  </si>
  <si>
    <t>205728332</t>
  </si>
  <si>
    <t>44</t>
  </si>
  <si>
    <t>BKACAA601</t>
  </si>
  <si>
    <t>PPs rúra D 80 - 500 mm CoxDENS</t>
  </si>
  <si>
    <t>632076658</t>
  </si>
  <si>
    <t>45</t>
  </si>
  <si>
    <t>BKAHAA601</t>
  </si>
  <si>
    <t>PPs koleno 87° D 80 - 500 mm Cox DENS</t>
  </si>
  <si>
    <t>1442482757</t>
  </si>
  <si>
    <t>46</t>
  </si>
  <si>
    <t>CKAHAA700</t>
  </si>
  <si>
    <t>340214009</t>
  </si>
  <si>
    <t>47</t>
  </si>
  <si>
    <t>CKABAA700</t>
  </si>
  <si>
    <t>PPs rúra D 110 - 1000 mm CoxDENS</t>
  </si>
  <si>
    <t>-100555182</t>
  </si>
  <si>
    <t>48</t>
  </si>
  <si>
    <t>CKAAAA700</t>
  </si>
  <si>
    <t>PPs rúra D 110 - 1950 mm CoxDENS</t>
  </si>
  <si>
    <t>-2026512226</t>
  </si>
  <si>
    <t>49</t>
  </si>
  <si>
    <t>CKEJAA500</t>
  </si>
  <si>
    <t>Rozperný držiak D 110 - sada 2ks</t>
  </si>
  <si>
    <t>383596427</t>
  </si>
  <si>
    <t>50</t>
  </si>
  <si>
    <t>CACTAA500</t>
  </si>
  <si>
    <t>Kryt komína pre kondenzačné kotly D 110 - HDPE</t>
  </si>
  <si>
    <t>-29824024</t>
  </si>
  <si>
    <t>51</t>
  </si>
  <si>
    <t>998731202</t>
  </si>
  <si>
    <t>Presun hmôt pre kotolne umiestnené vo výške (hĺbke) nad 6 do 12 m</t>
  </si>
  <si>
    <t>-327101340</t>
  </si>
  <si>
    <t>733</t>
  </si>
  <si>
    <t>Ústredné kúrenie - rozvodné potrubie</t>
  </si>
  <si>
    <t>52</t>
  </si>
  <si>
    <t>733126020</t>
  </si>
  <si>
    <t>Montáž tvarovky - redukcie DN 50 privarením</t>
  </si>
  <si>
    <t>109588153</t>
  </si>
  <si>
    <t>53</t>
  </si>
  <si>
    <t>316170010100</t>
  </si>
  <si>
    <t>Redukcia varná DN 50/25</t>
  </si>
  <si>
    <t>1554724909</t>
  </si>
  <si>
    <t>54</t>
  </si>
  <si>
    <t>316170010300</t>
  </si>
  <si>
    <t>Redukcia varná DN 50/40</t>
  </si>
  <si>
    <t>673002762</t>
  </si>
  <si>
    <t>55</t>
  </si>
  <si>
    <t>733126080</t>
  </si>
  <si>
    <t>Montáž tvarovky - koleno DN 40 privarením</t>
  </si>
  <si>
    <t>-1117583778</t>
  </si>
  <si>
    <t>56</t>
  </si>
  <si>
    <t>316170006100</t>
  </si>
  <si>
    <t>Koleno varné DN 40</t>
  </si>
  <si>
    <t>-615963192</t>
  </si>
  <si>
    <t>57</t>
  </si>
  <si>
    <t>733126085</t>
  </si>
  <si>
    <t>Montáž tvarovky - koleno DN 50 privarením</t>
  </si>
  <si>
    <t>481067522</t>
  </si>
  <si>
    <t>58</t>
  </si>
  <si>
    <t>316170006200</t>
  </si>
  <si>
    <t>Koleno varné DN 50</t>
  </si>
  <si>
    <t>1040280121</t>
  </si>
  <si>
    <t>59</t>
  </si>
  <si>
    <t>733126320</t>
  </si>
  <si>
    <t>Montáž tvarovky - dienko DN 100 privarením</t>
  </si>
  <si>
    <t>1733939608</t>
  </si>
  <si>
    <t>60</t>
  </si>
  <si>
    <t>316170019100</t>
  </si>
  <si>
    <t>Dienko varné d 108 mm</t>
  </si>
  <si>
    <t>-2114506876</t>
  </si>
  <si>
    <t>61</t>
  </si>
  <si>
    <t>998733203</t>
  </si>
  <si>
    <t>Presun hmôt pre rozvody potrubia v objektoch výšky nad 6 do 24 m</t>
  </si>
  <si>
    <t>-1318966174</t>
  </si>
  <si>
    <t>734</t>
  </si>
  <si>
    <t>Ústredné kúrenie - armatúry</t>
  </si>
  <si>
    <t>62</t>
  </si>
  <si>
    <t>734421130</t>
  </si>
  <si>
    <t>Tlakomer deformačný kruhový  0-5 kPa priem. 160, vrátane kondenzačnej slučky a manometrového kohúta</t>
  </si>
  <si>
    <t>-437715998</t>
  </si>
  <si>
    <t>63</t>
  </si>
  <si>
    <t>998734203</t>
  </si>
  <si>
    <t>Presun hmôt pre armatúry v objektoch výšky nad 6 do 24 m</t>
  </si>
  <si>
    <t>925553817</t>
  </si>
  <si>
    <t>767</t>
  </si>
  <si>
    <t>Konštrukcie doplnkové kovové</t>
  </si>
  <si>
    <t>64</t>
  </si>
  <si>
    <t>767995102</t>
  </si>
  <si>
    <t>Montáž ostatných atypických kovových stavebných doplnkových konštrukcií, montáž podpier, konštrukcií a závesov potrubia</t>
  </si>
  <si>
    <t>kg</t>
  </si>
  <si>
    <t>-1220656320</t>
  </si>
  <si>
    <t>65</t>
  </si>
  <si>
    <t>311740000100</t>
  </si>
  <si>
    <t>Podpery, závesy, objímky pre oceľové potrubie kotvené do stropu a stien</t>
  </si>
  <si>
    <t>1041770662</t>
  </si>
  <si>
    <t>66</t>
  </si>
  <si>
    <t>998767201</t>
  </si>
  <si>
    <t>Presun hmôt pre kovové stavebné doplnkové konštrukcie v objektoch výšky do 6 m</t>
  </si>
  <si>
    <t>-340696920</t>
  </si>
  <si>
    <t>783</t>
  </si>
  <si>
    <t>Nátery</t>
  </si>
  <si>
    <t>67</t>
  </si>
  <si>
    <t>783225600</t>
  </si>
  <si>
    <t>Nátery kov.stav.doplnk.konštr. syntetické na vzduchu schnúce 2x emailovaním - 70µm</t>
  </si>
  <si>
    <t>m2</t>
  </si>
  <si>
    <t>829981871</t>
  </si>
  <si>
    <t>68</t>
  </si>
  <si>
    <t>783226100</t>
  </si>
  <si>
    <t>Nátery kov.stav.doplnk.konštr. syntetické na vzduchu schnúce základný - 35µm</t>
  </si>
  <si>
    <t>-1480654795</t>
  </si>
  <si>
    <t>69</t>
  </si>
  <si>
    <t>783424340</t>
  </si>
  <si>
    <t>Nátery kov.potr.a armatúr syntet. potrubie do DN 50 mm 2x email</t>
  </si>
  <si>
    <t>2081025058</t>
  </si>
  <si>
    <t>70</t>
  </si>
  <si>
    <t>783424740</t>
  </si>
  <si>
    <t>Nátery kov.potr.a armatúr syntetické potrubie do DN 50 mm základné - 35µm</t>
  </si>
  <si>
    <t>-1998582812</t>
  </si>
  <si>
    <t>71</t>
  </si>
  <si>
    <t>783425350</t>
  </si>
  <si>
    <t xml:space="preserve">Nátery kov.potr.a armatúr syntet. potrubie do DN 100 mm 2x email </t>
  </si>
  <si>
    <t>1782988432</t>
  </si>
  <si>
    <t>72</t>
  </si>
  <si>
    <t>783425750</t>
  </si>
  <si>
    <t>Nátery kov.potr.a armatúr syntetické potrubie do DN 100 mm základné - 35µm</t>
  </si>
  <si>
    <t>1201182295</t>
  </si>
  <si>
    <t>Práce a dodávky M</t>
  </si>
  <si>
    <t>23-M</t>
  </si>
  <si>
    <t>Montáže potrubia</t>
  </si>
  <si>
    <t>73</t>
  </si>
  <si>
    <t>230203565</t>
  </si>
  <si>
    <t>Montáž USTR prechodka PE/oceľ PE100 SDR11 D63/DN50mm</t>
  </si>
  <si>
    <t>-601701722</t>
  </si>
  <si>
    <t>74</t>
  </si>
  <si>
    <t>GLY 612783 -1</t>
  </si>
  <si>
    <t>PE elektro prechod PE/oceľ 63/50 USTR, PE/oceľ navárací</t>
  </si>
  <si>
    <t>128</t>
  </si>
  <si>
    <t>-1022202454</t>
  </si>
  <si>
    <t>75</t>
  </si>
  <si>
    <t>230210003</t>
  </si>
  <si>
    <t>Ručné opláštenie ovinutím pásky za studena - 2 vrstvy</t>
  </si>
  <si>
    <t>-1055951799</t>
  </si>
  <si>
    <t>HZS</t>
  </si>
  <si>
    <t>Hodinové zúčtovacie sadzby</t>
  </si>
  <si>
    <t>76</t>
  </si>
  <si>
    <t>HZS000111</t>
  </si>
  <si>
    <t>Tlaková skúška NTL plynového potrubia OPZ PE D63 oc. DN32, DN50, DN100</t>
  </si>
  <si>
    <t>512</t>
  </si>
  <si>
    <t>-1436427465</t>
  </si>
  <si>
    <t>77</t>
  </si>
  <si>
    <t>HZS000112</t>
  </si>
  <si>
    <t>Revízia plynu a práce revízneho technika</t>
  </si>
  <si>
    <t>hod</t>
  </si>
  <si>
    <t>-402360321</t>
  </si>
  <si>
    <t>78</t>
  </si>
  <si>
    <t>HZS000113</t>
  </si>
  <si>
    <t>Úradná skúška PE plynovodu v teréne</t>
  </si>
  <si>
    <t>-727067797</t>
  </si>
  <si>
    <t>Skrinka ochranná 300x300x200 mm</t>
  </si>
  <si>
    <t>Vnútorná plynofikácia KD Mníšek nad Hnilcom - I etapa</t>
  </si>
  <si>
    <t>Vnútorná plynofikácia KD Mníšek nad Hnilcom I etapa</t>
  </si>
  <si>
    <t>Kondenzačný kotol Q38S, nerezový výmenník, 6,0 - 33,3 kW (80/60°C), vrátane úsporného elektr. čerpadla A+</t>
  </si>
  <si>
    <t>Montáž - komínový systém PPs - odvod spalín</t>
  </si>
  <si>
    <t>KRYCÍ LIST VÝKAZ VÝMER</t>
  </si>
  <si>
    <t>VÝKAZ VÝMER</t>
  </si>
  <si>
    <t>PPs koleno 87° D 110 CoxDENS, 1 x revízny otvor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</si>
</sst>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67" fontId="17" fillId="5" borderId="22" xfId="0" applyNumberFormat="1" applyFont="1" applyFill="1" applyBorder="1" applyAlignment="1" applyProtection="1">
      <alignment vertical="center"/>
      <protection locked="0"/>
    </xf>
    <xf numFmtId="4" fontId="17" fillId="5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zoomScaleNormal="100" workbookViewId="0">
      <selection activeCell="AN8" sqref="AN8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R2" s="174" t="s">
        <v>5</v>
      </c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171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R5" s="16"/>
      <c r="BS5" s="13" t="s">
        <v>6</v>
      </c>
    </row>
    <row r="6" spans="1:74" ht="36.9" customHeight="1">
      <c r="B6" s="16"/>
      <c r="D6" s="21" t="s">
        <v>12</v>
      </c>
      <c r="K6" s="173" t="s">
        <v>462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R6" s="16"/>
      <c r="BS6" s="13" t="s">
        <v>6</v>
      </c>
    </row>
    <row r="7" spans="1:74" ht="12" customHeight="1">
      <c r="B7" s="16"/>
      <c r="D7" s="22" t="s">
        <v>13</v>
      </c>
      <c r="K7" s="20" t="s">
        <v>1</v>
      </c>
      <c r="AK7" s="22" t="s">
        <v>14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15</v>
      </c>
      <c r="K8" s="20" t="s">
        <v>16</v>
      </c>
      <c r="AK8" s="22" t="s">
        <v>17</v>
      </c>
      <c r="AN8" s="20"/>
      <c r="AR8" s="16"/>
      <c r="BS8" s="13" t="s">
        <v>6</v>
      </c>
    </row>
    <row r="9" spans="1:74" ht="14.4" customHeight="1">
      <c r="B9" s="16"/>
      <c r="AR9" s="16"/>
      <c r="BS9" s="13" t="s">
        <v>6</v>
      </c>
    </row>
    <row r="10" spans="1:74" ht="12" customHeight="1">
      <c r="B10" s="16"/>
      <c r="D10" s="22" t="s">
        <v>18</v>
      </c>
      <c r="AK10" s="22" t="s">
        <v>19</v>
      </c>
      <c r="AN10" s="20" t="s">
        <v>1</v>
      </c>
      <c r="AR10" s="16"/>
      <c r="BS10" s="13" t="s">
        <v>6</v>
      </c>
    </row>
    <row r="11" spans="1:74" ht="18.45" customHeight="1">
      <c r="B11" s="16"/>
      <c r="E11" s="20" t="s">
        <v>20</v>
      </c>
      <c r="AK11" s="22" t="s">
        <v>21</v>
      </c>
      <c r="AN11" s="20" t="s">
        <v>1</v>
      </c>
      <c r="AR11" s="16"/>
      <c r="BS11" s="13" t="s">
        <v>6</v>
      </c>
    </row>
    <row r="12" spans="1:74" ht="6.9" customHeight="1">
      <c r="B12" s="16"/>
      <c r="AR12" s="16"/>
      <c r="BS12" s="13" t="s">
        <v>6</v>
      </c>
    </row>
    <row r="13" spans="1:74" ht="12" customHeight="1">
      <c r="B13" s="16"/>
      <c r="D13" s="22" t="s">
        <v>22</v>
      </c>
      <c r="AK13" s="22" t="s">
        <v>19</v>
      </c>
      <c r="AN13" s="20" t="s">
        <v>1</v>
      </c>
      <c r="AR13" s="16"/>
      <c r="BS13" s="13" t="s">
        <v>6</v>
      </c>
    </row>
    <row r="14" spans="1:74" ht="13.2">
      <c r="B14" s="16"/>
      <c r="E14" s="20" t="s">
        <v>20</v>
      </c>
      <c r="AK14" s="22" t="s">
        <v>21</v>
      </c>
      <c r="AN14" s="20" t="s">
        <v>1</v>
      </c>
      <c r="AR14" s="16"/>
      <c r="BS14" s="13" t="s">
        <v>6</v>
      </c>
    </row>
    <row r="15" spans="1:74" ht="6.9" customHeight="1">
      <c r="B15" s="16"/>
      <c r="AR15" s="16"/>
      <c r="BS15" s="13" t="s">
        <v>3</v>
      </c>
    </row>
    <row r="16" spans="1:74" ht="12" customHeight="1">
      <c r="B16" s="16"/>
      <c r="D16" s="22" t="s">
        <v>23</v>
      </c>
      <c r="AK16" s="22" t="s">
        <v>19</v>
      </c>
      <c r="AN16" s="20" t="s">
        <v>1</v>
      </c>
      <c r="AR16" s="16"/>
      <c r="BS16" s="13" t="s">
        <v>3</v>
      </c>
    </row>
    <row r="17" spans="2:71" ht="18.45" customHeight="1">
      <c r="B17" s="16"/>
      <c r="E17" s="151" t="s">
        <v>26</v>
      </c>
      <c r="AK17" s="22" t="s">
        <v>21</v>
      </c>
      <c r="AN17" s="20" t="s">
        <v>1</v>
      </c>
      <c r="AR17" s="16"/>
      <c r="BS17" s="13" t="s">
        <v>24</v>
      </c>
    </row>
    <row r="18" spans="2:71" ht="6.9" customHeight="1">
      <c r="B18" s="16"/>
      <c r="AR18" s="16"/>
      <c r="BS18" s="13" t="s">
        <v>6</v>
      </c>
    </row>
    <row r="19" spans="2:71" ht="12" customHeight="1">
      <c r="B19" s="16"/>
      <c r="D19" s="22" t="s">
        <v>25</v>
      </c>
      <c r="AK19" s="22" t="s">
        <v>19</v>
      </c>
      <c r="AN19" s="20" t="s">
        <v>1</v>
      </c>
      <c r="AR19" s="16"/>
      <c r="BS19" s="13" t="s">
        <v>6</v>
      </c>
    </row>
    <row r="20" spans="2:71" ht="18.45" customHeight="1">
      <c r="B20" s="16"/>
      <c r="E20" s="151" t="s">
        <v>26</v>
      </c>
      <c r="AK20" s="22" t="s">
        <v>21</v>
      </c>
      <c r="AN20" s="20" t="s">
        <v>1</v>
      </c>
      <c r="AR20" s="16"/>
      <c r="BS20" s="13" t="s">
        <v>24</v>
      </c>
    </row>
    <row r="21" spans="2:71" ht="6.9" customHeight="1">
      <c r="B21" s="16"/>
      <c r="AR21" s="16"/>
    </row>
    <row r="22" spans="2:71" ht="12" customHeight="1">
      <c r="B22" s="16"/>
      <c r="D22" s="22" t="s">
        <v>27</v>
      </c>
      <c r="AR22" s="16"/>
    </row>
    <row r="23" spans="2:71" ht="16.5" customHeight="1">
      <c r="B23" s="16"/>
      <c r="E23" s="175" t="s">
        <v>1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R23" s="16"/>
    </row>
    <row r="24" spans="2:71" ht="6.9" customHeight="1">
      <c r="B24" s="16"/>
      <c r="AR24" s="16"/>
    </row>
    <row r="25" spans="2:71" ht="6.9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5" customHeight="1">
      <c r="B26" s="25"/>
      <c r="D26" s="26" t="s">
        <v>28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6">
        <f>ROUND(AG94,2)</f>
        <v>0</v>
      </c>
      <c r="AL26" s="177"/>
      <c r="AM26" s="177"/>
      <c r="AN26" s="177"/>
      <c r="AO26" s="177"/>
      <c r="AR26" s="25"/>
    </row>
    <row r="27" spans="2:71" s="1" customFormat="1" ht="6.9" customHeight="1">
      <c r="B27" s="25"/>
      <c r="AR27" s="25"/>
    </row>
    <row r="28" spans="2:71" s="1" customFormat="1" ht="13.2">
      <c r="B28" s="25"/>
      <c r="L28" s="178" t="s">
        <v>29</v>
      </c>
      <c r="M28" s="178"/>
      <c r="N28" s="178"/>
      <c r="O28" s="178"/>
      <c r="P28" s="178"/>
      <c r="W28" s="178" t="s">
        <v>30</v>
      </c>
      <c r="X28" s="178"/>
      <c r="Y28" s="178"/>
      <c r="Z28" s="178"/>
      <c r="AA28" s="178"/>
      <c r="AB28" s="178"/>
      <c r="AC28" s="178"/>
      <c r="AD28" s="178"/>
      <c r="AE28" s="178"/>
      <c r="AK28" s="178" t="s">
        <v>31</v>
      </c>
      <c r="AL28" s="178"/>
      <c r="AM28" s="178"/>
      <c r="AN28" s="178"/>
      <c r="AO28" s="178"/>
      <c r="AR28" s="25"/>
    </row>
    <row r="29" spans="2:71" s="2" customFormat="1" ht="14.4" customHeight="1">
      <c r="B29" s="29"/>
      <c r="D29" s="22" t="s">
        <v>32</v>
      </c>
      <c r="F29" s="22" t="s">
        <v>33</v>
      </c>
      <c r="L29" s="181">
        <v>0.2</v>
      </c>
      <c r="M29" s="180"/>
      <c r="N29" s="180"/>
      <c r="O29" s="180"/>
      <c r="P29" s="180"/>
      <c r="W29" s="179">
        <f>ROUND(AZ94, 2)</f>
        <v>0</v>
      </c>
      <c r="X29" s="180"/>
      <c r="Y29" s="180"/>
      <c r="Z29" s="180"/>
      <c r="AA29" s="180"/>
      <c r="AB29" s="180"/>
      <c r="AC29" s="180"/>
      <c r="AD29" s="180"/>
      <c r="AE29" s="180"/>
      <c r="AK29" s="179">
        <f>ROUND(AV94, 2)</f>
        <v>0</v>
      </c>
      <c r="AL29" s="180"/>
      <c r="AM29" s="180"/>
      <c r="AN29" s="180"/>
      <c r="AO29" s="180"/>
      <c r="AR29" s="29"/>
    </row>
    <row r="30" spans="2:71" s="2" customFormat="1" ht="14.4" customHeight="1">
      <c r="B30" s="29"/>
      <c r="F30" s="22" t="s">
        <v>34</v>
      </c>
      <c r="L30" s="181">
        <v>0.2</v>
      </c>
      <c r="M30" s="180"/>
      <c r="N30" s="180"/>
      <c r="O30" s="180"/>
      <c r="P30" s="180"/>
      <c r="W30" s="179">
        <f>ROUND(BA94, 2)</f>
        <v>0</v>
      </c>
      <c r="X30" s="180"/>
      <c r="Y30" s="180"/>
      <c r="Z30" s="180"/>
      <c r="AA30" s="180"/>
      <c r="AB30" s="180"/>
      <c r="AC30" s="180"/>
      <c r="AD30" s="180"/>
      <c r="AE30" s="180"/>
      <c r="AK30" s="179">
        <f>ROUND(AW94, 2)</f>
        <v>0</v>
      </c>
      <c r="AL30" s="180"/>
      <c r="AM30" s="180"/>
      <c r="AN30" s="180"/>
      <c r="AO30" s="180"/>
      <c r="AR30" s="29"/>
    </row>
    <row r="31" spans="2:71" s="2" customFormat="1" ht="14.4" hidden="1" customHeight="1">
      <c r="B31" s="29"/>
      <c r="F31" s="22" t="s">
        <v>35</v>
      </c>
      <c r="L31" s="181">
        <v>0.2</v>
      </c>
      <c r="M31" s="180"/>
      <c r="N31" s="180"/>
      <c r="O31" s="180"/>
      <c r="P31" s="180"/>
      <c r="W31" s="179">
        <f>ROUND(BB94, 2)</f>
        <v>0</v>
      </c>
      <c r="X31" s="180"/>
      <c r="Y31" s="180"/>
      <c r="Z31" s="180"/>
      <c r="AA31" s="180"/>
      <c r="AB31" s="180"/>
      <c r="AC31" s="180"/>
      <c r="AD31" s="180"/>
      <c r="AE31" s="180"/>
      <c r="AK31" s="179">
        <v>0</v>
      </c>
      <c r="AL31" s="180"/>
      <c r="AM31" s="180"/>
      <c r="AN31" s="180"/>
      <c r="AO31" s="180"/>
      <c r="AR31" s="29"/>
    </row>
    <row r="32" spans="2:71" s="2" customFormat="1" ht="14.4" hidden="1" customHeight="1">
      <c r="B32" s="29"/>
      <c r="F32" s="22" t="s">
        <v>36</v>
      </c>
      <c r="L32" s="181">
        <v>0.2</v>
      </c>
      <c r="M32" s="180"/>
      <c r="N32" s="180"/>
      <c r="O32" s="180"/>
      <c r="P32" s="180"/>
      <c r="W32" s="179">
        <f>ROUND(BC94, 2)</f>
        <v>0</v>
      </c>
      <c r="X32" s="180"/>
      <c r="Y32" s="180"/>
      <c r="Z32" s="180"/>
      <c r="AA32" s="180"/>
      <c r="AB32" s="180"/>
      <c r="AC32" s="180"/>
      <c r="AD32" s="180"/>
      <c r="AE32" s="180"/>
      <c r="AK32" s="179">
        <v>0</v>
      </c>
      <c r="AL32" s="180"/>
      <c r="AM32" s="180"/>
      <c r="AN32" s="180"/>
      <c r="AO32" s="180"/>
      <c r="AR32" s="29"/>
    </row>
    <row r="33" spans="2:44" s="2" customFormat="1" ht="14.4" hidden="1" customHeight="1">
      <c r="B33" s="29"/>
      <c r="F33" s="22" t="s">
        <v>37</v>
      </c>
      <c r="L33" s="181">
        <v>0</v>
      </c>
      <c r="M33" s="180"/>
      <c r="N33" s="180"/>
      <c r="O33" s="180"/>
      <c r="P33" s="180"/>
      <c r="W33" s="179">
        <f>ROUND(BD94, 2)</f>
        <v>0</v>
      </c>
      <c r="X33" s="180"/>
      <c r="Y33" s="180"/>
      <c r="Z33" s="180"/>
      <c r="AA33" s="180"/>
      <c r="AB33" s="180"/>
      <c r="AC33" s="180"/>
      <c r="AD33" s="180"/>
      <c r="AE33" s="180"/>
      <c r="AK33" s="179">
        <v>0</v>
      </c>
      <c r="AL33" s="180"/>
      <c r="AM33" s="180"/>
      <c r="AN33" s="180"/>
      <c r="AO33" s="180"/>
      <c r="AR33" s="29"/>
    </row>
    <row r="34" spans="2:44" s="1" customFormat="1" ht="6.9" customHeight="1">
      <c r="B34" s="25"/>
      <c r="AR34" s="25"/>
    </row>
    <row r="35" spans="2:44" s="1" customFormat="1" ht="25.95" customHeight="1">
      <c r="B35" s="25"/>
      <c r="C35" s="30"/>
      <c r="D35" s="31" t="s">
        <v>38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39</v>
      </c>
      <c r="U35" s="32"/>
      <c r="V35" s="32"/>
      <c r="W35" s="32"/>
      <c r="X35" s="182" t="s">
        <v>40</v>
      </c>
      <c r="Y35" s="183"/>
      <c r="Z35" s="183"/>
      <c r="AA35" s="183"/>
      <c r="AB35" s="183"/>
      <c r="AC35" s="32"/>
      <c r="AD35" s="32"/>
      <c r="AE35" s="32"/>
      <c r="AF35" s="32"/>
      <c r="AG35" s="32"/>
      <c r="AH35" s="32"/>
      <c r="AI35" s="32"/>
      <c r="AJ35" s="32"/>
      <c r="AK35" s="184">
        <f>SUM(AK26:AK33)</f>
        <v>0</v>
      </c>
      <c r="AL35" s="183"/>
      <c r="AM35" s="183"/>
      <c r="AN35" s="183"/>
      <c r="AO35" s="185"/>
      <c r="AP35" s="30"/>
      <c r="AQ35" s="30"/>
      <c r="AR35" s="25"/>
    </row>
    <row r="36" spans="2:44" s="1" customFormat="1" ht="6.9" customHeight="1">
      <c r="B36" s="25"/>
      <c r="AR36" s="25"/>
    </row>
    <row r="37" spans="2:44" s="1" customFormat="1" ht="14.4" customHeight="1">
      <c r="B37" s="25"/>
      <c r="AR37" s="25"/>
    </row>
    <row r="38" spans="2:44" ht="14.4" customHeight="1">
      <c r="B38" s="16"/>
      <c r="AR38" s="16"/>
    </row>
    <row r="39" spans="2:44" ht="14.4" customHeight="1">
      <c r="B39" s="16"/>
      <c r="AR39" s="16"/>
    </row>
    <row r="40" spans="2:44" ht="14.4" customHeight="1">
      <c r="B40" s="16"/>
      <c r="AR40" s="16"/>
    </row>
    <row r="41" spans="2:44" ht="14.4" customHeight="1">
      <c r="B41" s="16"/>
      <c r="AR41" s="16"/>
    </row>
    <row r="42" spans="2:44" ht="14.4" customHeight="1">
      <c r="B42" s="16"/>
      <c r="AR42" s="16"/>
    </row>
    <row r="43" spans="2:44" ht="14.4" customHeight="1">
      <c r="B43" s="16"/>
      <c r="AR43" s="16"/>
    </row>
    <row r="44" spans="2:44" ht="14.4" customHeight="1">
      <c r="B44" s="16"/>
      <c r="AR44" s="16"/>
    </row>
    <row r="45" spans="2:44" ht="14.4" customHeight="1">
      <c r="B45" s="16"/>
      <c r="AR45" s="16"/>
    </row>
    <row r="46" spans="2:44" ht="14.4" customHeight="1">
      <c r="B46" s="16"/>
      <c r="AR46" s="16"/>
    </row>
    <row r="47" spans="2:44" ht="14.4" customHeight="1">
      <c r="B47" s="16"/>
      <c r="AR47" s="16"/>
    </row>
    <row r="48" spans="2:44" ht="14.4" customHeight="1">
      <c r="B48" s="16"/>
      <c r="AR48" s="16"/>
    </row>
    <row r="49" spans="2:44" s="1" customFormat="1" ht="14.4" customHeight="1">
      <c r="B49" s="25"/>
      <c r="D49" s="34" t="s">
        <v>41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42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3.2">
      <c r="B60" s="25"/>
      <c r="D60" s="36" t="s">
        <v>43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44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43</v>
      </c>
      <c r="AI60" s="27"/>
      <c r="AJ60" s="27"/>
      <c r="AK60" s="27"/>
      <c r="AL60" s="27"/>
      <c r="AM60" s="36" t="s">
        <v>44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.2">
      <c r="B64" s="25"/>
      <c r="D64" s="34" t="s">
        <v>45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46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3.2">
      <c r="B75" s="25"/>
      <c r="D75" s="36" t="s">
        <v>43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44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43</v>
      </c>
      <c r="AI75" s="27"/>
      <c r="AJ75" s="27"/>
      <c r="AK75" s="27"/>
      <c r="AL75" s="27"/>
      <c r="AM75" s="36" t="s">
        <v>44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0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0" s="1" customFormat="1" ht="24.9" customHeight="1">
      <c r="B82" s="25"/>
      <c r="C82" s="17" t="s">
        <v>47</v>
      </c>
      <c r="AR82" s="25"/>
    </row>
    <row r="83" spans="1:90" s="1" customFormat="1" ht="6.9" customHeight="1">
      <c r="B83" s="25"/>
      <c r="AR83" s="25"/>
    </row>
    <row r="84" spans="1:90" s="3" customFormat="1" ht="12" customHeight="1">
      <c r="B84" s="41"/>
      <c r="C84" s="22" t="s">
        <v>11</v>
      </c>
      <c r="AR84" s="41"/>
    </row>
    <row r="85" spans="1:90" s="4" customFormat="1" ht="36.9" customHeight="1">
      <c r="B85" s="42"/>
      <c r="C85" s="43" t="s">
        <v>12</v>
      </c>
      <c r="L85" s="152" t="str">
        <f>K6</f>
        <v>Vnútorná plynofikácia KD Mníšek nad Hnilcom I etapa</v>
      </c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R85" s="42"/>
    </row>
    <row r="86" spans="1:90" s="1" customFormat="1" ht="6.9" customHeight="1">
      <c r="B86" s="25"/>
      <c r="AR86" s="25"/>
    </row>
    <row r="87" spans="1:90" s="1" customFormat="1" ht="12" customHeight="1">
      <c r="B87" s="25"/>
      <c r="C87" s="22" t="s">
        <v>15</v>
      </c>
      <c r="L87" s="44" t="str">
        <f>IF(K8="","",K8)</f>
        <v>Mníšek nad Hnilcom</v>
      </c>
      <c r="AI87" s="22" t="s">
        <v>17</v>
      </c>
      <c r="AM87" s="154" t="str">
        <f>IF(AN8= "","",AN8)</f>
        <v/>
      </c>
      <c r="AN87" s="154"/>
      <c r="AR87" s="25"/>
    </row>
    <row r="88" spans="1:90" s="1" customFormat="1" ht="6.9" customHeight="1">
      <c r="B88" s="25"/>
      <c r="AR88" s="25"/>
    </row>
    <row r="89" spans="1:90" s="1" customFormat="1" ht="15.15" customHeight="1">
      <c r="B89" s="25"/>
      <c r="C89" s="22" t="s">
        <v>18</v>
      </c>
      <c r="L89" s="3" t="str">
        <f>IF(E11= "","",E11)</f>
        <v xml:space="preserve"> </v>
      </c>
      <c r="AI89" s="22" t="s">
        <v>23</v>
      </c>
      <c r="AM89" s="155" t="str">
        <f>IF(E17="","",E17)</f>
        <v>Ing. Michal Piatnica</v>
      </c>
      <c r="AN89" s="156"/>
      <c r="AO89" s="156"/>
      <c r="AP89" s="156"/>
      <c r="AR89" s="25"/>
      <c r="AS89" s="157" t="s">
        <v>48</v>
      </c>
      <c r="AT89" s="158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0" s="1" customFormat="1" ht="15.15" customHeight="1">
      <c r="B90" s="25"/>
      <c r="C90" s="22" t="s">
        <v>22</v>
      </c>
      <c r="L90" s="3" t="str">
        <f>IF(E14="","",E14)</f>
        <v xml:space="preserve"> </v>
      </c>
      <c r="AI90" s="22" t="s">
        <v>25</v>
      </c>
      <c r="AM90" s="155" t="str">
        <f>IF(E20="","",E20)</f>
        <v>Ing. Michal Piatnica</v>
      </c>
      <c r="AN90" s="156"/>
      <c r="AO90" s="156"/>
      <c r="AP90" s="156"/>
      <c r="AR90" s="25"/>
      <c r="AS90" s="159"/>
      <c r="AT90" s="160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1:90" s="1" customFormat="1" ht="10.95" customHeight="1">
      <c r="B91" s="25"/>
      <c r="AR91" s="25"/>
      <c r="AS91" s="159"/>
      <c r="AT91" s="160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1:90" s="1" customFormat="1" ht="29.25" customHeight="1">
      <c r="B92" s="25"/>
      <c r="C92" s="161" t="s">
        <v>49</v>
      </c>
      <c r="D92" s="162"/>
      <c r="E92" s="162"/>
      <c r="F92" s="162"/>
      <c r="G92" s="162"/>
      <c r="H92" s="50"/>
      <c r="I92" s="163" t="s">
        <v>50</v>
      </c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4" t="s">
        <v>51</v>
      </c>
      <c r="AH92" s="162"/>
      <c r="AI92" s="162"/>
      <c r="AJ92" s="162"/>
      <c r="AK92" s="162"/>
      <c r="AL92" s="162"/>
      <c r="AM92" s="162"/>
      <c r="AN92" s="163" t="s">
        <v>52</v>
      </c>
      <c r="AO92" s="162"/>
      <c r="AP92" s="165"/>
      <c r="AQ92" s="51" t="s">
        <v>53</v>
      </c>
      <c r="AR92" s="25"/>
      <c r="AS92" s="52" t="s">
        <v>54</v>
      </c>
      <c r="AT92" s="53" t="s">
        <v>55</v>
      </c>
      <c r="AU92" s="53" t="s">
        <v>56</v>
      </c>
      <c r="AV92" s="53" t="s">
        <v>57</v>
      </c>
      <c r="AW92" s="53" t="s">
        <v>58</v>
      </c>
      <c r="AX92" s="53" t="s">
        <v>59</v>
      </c>
      <c r="AY92" s="53" t="s">
        <v>60</v>
      </c>
      <c r="AZ92" s="53" t="s">
        <v>61</v>
      </c>
      <c r="BA92" s="53" t="s">
        <v>62</v>
      </c>
      <c r="BB92" s="53" t="s">
        <v>63</v>
      </c>
      <c r="BC92" s="53" t="s">
        <v>64</v>
      </c>
      <c r="BD92" s="54" t="s">
        <v>65</v>
      </c>
    </row>
    <row r="93" spans="1:90" s="1" customFormat="1" ht="10.95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0" s="5" customFormat="1" ht="32.4" customHeight="1">
      <c r="B94" s="56"/>
      <c r="C94" s="57" t="s">
        <v>66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9">
        <f>ROUND(AG95,2)</f>
        <v>0</v>
      </c>
      <c r="AH94" s="169"/>
      <c r="AI94" s="169"/>
      <c r="AJ94" s="169"/>
      <c r="AK94" s="169"/>
      <c r="AL94" s="169"/>
      <c r="AM94" s="169"/>
      <c r="AN94" s="170">
        <f>SUM(AG94,AT94)</f>
        <v>0</v>
      </c>
      <c r="AO94" s="170"/>
      <c r="AP94" s="170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>
        <f>ROUND(AU95,5)</f>
        <v>436.27019999999999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67</v>
      </c>
      <c r="BT94" s="65" t="s">
        <v>68</v>
      </c>
      <c r="BV94" s="65" t="s">
        <v>69</v>
      </c>
      <c r="BW94" s="65" t="s">
        <v>4</v>
      </c>
      <c r="BX94" s="65" t="s">
        <v>70</v>
      </c>
      <c r="CL94" s="65" t="s">
        <v>1</v>
      </c>
    </row>
    <row r="95" spans="1:90" s="6" customFormat="1" ht="35.25" customHeight="1">
      <c r="A95" s="66" t="s">
        <v>71</v>
      </c>
      <c r="B95" s="67"/>
      <c r="C95" s="68"/>
      <c r="D95" s="168"/>
      <c r="E95" s="168"/>
      <c r="F95" s="168"/>
      <c r="G95" s="168"/>
      <c r="H95" s="168"/>
      <c r="I95" s="69"/>
      <c r="J95" s="168" t="s">
        <v>462</v>
      </c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6">
        <f>'Vnútorná plynof...'!J28</f>
        <v>0</v>
      </c>
      <c r="AH95" s="167"/>
      <c r="AI95" s="167"/>
      <c r="AJ95" s="167"/>
      <c r="AK95" s="167"/>
      <c r="AL95" s="167"/>
      <c r="AM95" s="167"/>
      <c r="AN95" s="166">
        <f>SUM(AG95,AT95)</f>
        <v>0</v>
      </c>
      <c r="AO95" s="167"/>
      <c r="AP95" s="167"/>
      <c r="AQ95" s="70" t="s">
        <v>72</v>
      </c>
      <c r="AR95" s="67"/>
      <c r="AS95" s="71">
        <v>0</v>
      </c>
      <c r="AT95" s="72">
        <f>ROUND(SUM(AV95:AW95),2)</f>
        <v>0</v>
      </c>
      <c r="AU95" s="73">
        <f>'Vnútorná plynof...'!P129</f>
        <v>436.27020199999998</v>
      </c>
      <c r="AV95" s="72">
        <f>'Vnútorná plynof...'!J31</f>
        <v>0</v>
      </c>
      <c r="AW95" s="72">
        <f>'Vnútorná plynof...'!J32</f>
        <v>0</v>
      </c>
      <c r="AX95" s="72">
        <f>'Vnútorná plynof...'!J33</f>
        <v>0</v>
      </c>
      <c r="AY95" s="72">
        <f>'Vnútorná plynof...'!J34</f>
        <v>0</v>
      </c>
      <c r="AZ95" s="72">
        <f>'Vnútorná plynof...'!F31</f>
        <v>0</v>
      </c>
      <c r="BA95" s="72">
        <f>'Vnútorná plynof...'!F32</f>
        <v>0</v>
      </c>
      <c r="BB95" s="72">
        <f>'Vnútorná plynof...'!F33</f>
        <v>0</v>
      </c>
      <c r="BC95" s="72">
        <f>'Vnútorná plynof...'!F34</f>
        <v>0</v>
      </c>
      <c r="BD95" s="74">
        <f>'Vnútorná plynof...'!F35</f>
        <v>0</v>
      </c>
      <c r="BT95" s="75" t="s">
        <v>73</v>
      </c>
      <c r="BU95" s="75" t="s">
        <v>74</v>
      </c>
      <c r="BV95" s="75" t="s">
        <v>69</v>
      </c>
      <c r="BW95" s="75" t="s">
        <v>4</v>
      </c>
      <c r="BX95" s="75" t="s">
        <v>70</v>
      </c>
      <c r="CL95" s="75" t="s">
        <v>1</v>
      </c>
    </row>
    <row r="96" spans="1:90" s="1" customFormat="1" ht="30" customHeight="1">
      <c r="B96" s="25"/>
      <c r="AR96" s="25"/>
    </row>
    <row r="97" spans="2:44" s="1" customFormat="1" ht="6.9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2019023 - Vnútorná plynof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25"/>
  <sheetViews>
    <sheetView showGridLines="0" workbookViewId="0">
      <selection activeCell="F186" sqref="F186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customWidth="1"/>
    <col min="10" max="10" width="24" customWidth="1"/>
    <col min="11" max="11" width="5.8554687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46">
      <c r="A1" s="76"/>
    </row>
    <row r="2" spans="1:46" ht="36.9" customHeight="1">
      <c r="L2" s="174" t="s">
        <v>5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13" t="s">
        <v>4</v>
      </c>
    </row>
    <row r="3" spans="1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1:46" ht="24.9" customHeight="1">
      <c r="B4" s="16"/>
      <c r="D4" s="17" t="s">
        <v>465</v>
      </c>
      <c r="L4" s="16"/>
      <c r="M4" s="77" t="s">
        <v>9</v>
      </c>
      <c r="AT4" s="13" t="s">
        <v>3</v>
      </c>
    </row>
    <row r="5" spans="1:46" ht="6.9" customHeight="1">
      <c r="B5" s="16"/>
      <c r="L5" s="16"/>
    </row>
    <row r="6" spans="1:46" s="1" customFormat="1" ht="12" customHeight="1">
      <c r="B6" s="25"/>
      <c r="D6" s="22" t="s">
        <v>12</v>
      </c>
      <c r="L6" s="25"/>
    </row>
    <row r="7" spans="1:46" s="1" customFormat="1" ht="36.9" customHeight="1">
      <c r="B7" s="25"/>
      <c r="E7" s="152" t="s">
        <v>461</v>
      </c>
      <c r="F7" s="186"/>
      <c r="G7" s="186"/>
      <c r="H7" s="186"/>
      <c r="L7" s="25"/>
    </row>
    <row r="8" spans="1:46" s="1" customFormat="1">
      <c r="B8" s="25"/>
      <c r="L8" s="25"/>
    </row>
    <row r="9" spans="1:46" s="1" customFormat="1" ht="12" customHeight="1">
      <c r="B9" s="25"/>
      <c r="D9" s="22" t="s">
        <v>13</v>
      </c>
      <c r="F9" s="20" t="s">
        <v>1</v>
      </c>
      <c r="I9" s="22" t="s">
        <v>14</v>
      </c>
      <c r="J9" s="20" t="s">
        <v>1</v>
      </c>
      <c r="L9" s="25"/>
    </row>
    <row r="10" spans="1:46" s="1" customFormat="1" ht="12" customHeight="1">
      <c r="B10" s="25"/>
      <c r="D10" s="22" t="s">
        <v>15</v>
      </c>
      <c r="F10" s="20" t="s">
        <v>16</v>
      </c>
      <c r="I10" s="22" t="s">
        <v>17</v>
      </c>
      <c r="J10" s="45">
        <f>'Rekapitulácia stavby'!AN8</f>
        <v>0</v>
      </c>
      <c r="L10" s="25"/>
    </row>
    <row r="11" spans="1:46" s="1" customFormat="1" ht="10.95" customHeight="1">
      <c r="B11" s="25"/>
      <c r="L11" s="25"/>
    </row>
    <row r="12" spans="1:46" s="1" customFormat="1" ht="12" customHeight="1">
      <c r="B12" s="25"/>
      <c r="D12" s="22" t="s">
        <v>18</v>
      </c>
      <c r="I12" s="22" t="s">
        <v>19</v>
      </c>
      <c r="J12" s="20" t="str">
        <f>IF('Rekapitulácia stavby'!AN10="","",'Rekapitulácia stavby'!AN10)</f>
        <v/>
      </c>
      <c r="L12" s="25"/>
    </row>
    <row r="13" spans="1:46" s="1" customFormat="1" ht="18" customHeight="1">
      <c r="B13" s="25"/>
      <c r="E13" s="20" t="str">
        <f>IF('Rekapitulácia stavby'!E11="","",'Rekapitulácia stavby'!E11)</f>
        <v xml:space="preserve"> </v>
      </c>
      <c r="I13" s="22" t="s">
        <v>21</v>
      </c>
      <c r="J13" s="20" t="str">
        <f>IF('Rekapitulácia stavby'!AN11="","",'Rekapitulácia stavby'!AN11)</f>
        <v/>
      </c>
      <c r="L13" s="25"/>
    </row>
    <row r="14" spans="1:46" s="1" customFormat="1" ht="6.9" customHeight="1">
      <c r="B14" s="25"/>
      <c r="L14" s="25"/>
    </row>
    <row r="15" spans="1:46" s="1" customFormat="1" ht="12" customHeight="1">
      <c r="B15" s="25"/>
      <c r="D15" s="22" t="s">
        <v>22</v>
      </c>
      <c r="I15" s="22" t="s">
        <v>19</v>
      </c>
      <c r="J15" s="20" t="str">
        <f>'Rekapitulácia stavby'!AN13</f>
        <v/>
      </c>
      <c r="L15" s="25"/>
    </row>
    <row r="16" spans="1:46" s="1" customFormat="1" ht="18" customHeight="1">
      <c r="B16" s="25"/>
      <c r="E16" s="171" t="str">
        <f>'Rekapitulácia stavby'!E14</f>
        <v xml:space="preserve"> </v>
      </c>
      <c r="F16" s="171"/>
      <c r="G16" s="171"/>
      <c r="H16" s="171"/>
      <c r="I16" s="22" t="s">
        <v>21</v>
      </c>
      <c r="J16" s="20" t="str">
        <f>'Rekapitulácia stavby'!AN14</f>
        <v/>
      </c>
      <c r="L16" s="25"/>
    </row>
    <row r="17" spans="2:12" s="1" customFormat="1" ht="6.9" customHeight="1">
      <c r="B17" s="25"/>
      <c r="L17" s="25"/>
    </row>
    <row r="18" spans="2:12" s="1" customFormat="1" ht="12" customHeight="1">
      <c r="B18" s="25"/>
      <c r="D18" s="22" t="s">
        <v>23</v>
      </c>
      <c r="I18" s="22" t="s">
        <v>19</v>
      </c>
      <c r="J18" s="20" t="s">
        <v>1</v>
      </c>
      <c r="L18" s="25"/>
    </row>
    <row r="19" spans="2:12" s="1" customFormat="1" ht="18" customHeight="1">
      <c r="B19" s="25"/>
      <c r="E19" s="151" t="s">
        <v>26</v>
      </c>
      <c r="I19" s="22" t="s">
        <v>21</v>
      </c>
      <c r="J19" s="20" t="s">
        <v>1</v>
      </c>
      <c r="L19" s="25"/>
    </row>
    <row r="20" spans="2:12" s="1" customFormat="1" ht="6.9" customHeight="1">
      <c r="B20" s="25"/>
      <c r="L20" s="25"/>
    </row>
    <row r="21" spans="2:12" s="1" customFormat="1" ht="12" customHeight="1">
      <c r="B21" s="25"/>
      <c r="D21" s="22" t="s">
        <v>25</v>
      </c>
      <c r="I21" s="22" t="s">
        <v>19</v>
      </c>
      <c r="J21" s="20" t="s">
        <v>1</v>
      </c>
      <c r="L21" s="25"/>
    </row>
    <row r="22" spans="2:12" s="1" customFormat="1" ht="18" customHeight="1">
      <c r="B22" s="25"/>
      <c r="E22" s="20" t="s">
        <v>26</v>
      </c>
      <c r="I22" s="22" t="s">
        <v>21</v>
      </c>
      <c r="J22" s="20" t="s">
        <v>1</v>
      </c>
      <c r="L22" s="25"/>
    </row>
    <row r="23" spans="2:12" s="1" customFormat="1" ht="6.9" customHeight="1">
      <c r="B23" s="25"/>
      <c r="L23" s="25"/>
    </row>
    <row r="24" spans="2:12" s="1" customFormat="1" ht="12" customHeight="1">
      <c r="B24" s="25"/>
      <c r="D24" s="22" t="s">
        <v>27</v>
      </c>
      <c r="L24" s="25"/>
    </row>
    <row r="25" spans="2:12" s="7" customFormat="1" ht="16.5" customHeight="1">
      <c r="B25" s="78"/>
      <c r="E25" s="175" t="s">
        <v>1</v>
      </c>
      <c r="F25" s="175"/>
      <c r="G25" s="175"/>
      <c r="H25" s="175"/>
      <c r="L25" s="78"/>
    </row>
    <row r="26" spans="2:12" s="1" customFormat="1" ht="6.9" customHeight="1">
      <c r="B26" s="25"/>
      <c r="L26" s="25"/>
    </row>
    <row r="27" spans="2:12" s="1" customFormat="1" ht="6.9" customHeight="1">
      <c r="B27" s="25"/>
      <c r="D27" s="46"/>
      <c r="E27" s="46"/>
      <c r="F27" s="46"/>
      <c r="G27" s="46"/>
      <c r="H27" s="46"/>
      <c r="I27" s="46"/>
      <c r="J27" s="46"/>
      <c r="K27" s="46"/>
      <c r="L27" s="25"/>
    </row>
    <row r="28" spans="2:12" s="1" customFormat="1" ht="25.35" customHeight="1">
      <c r="B28" s="25"/>
      <c r="D28" s="79" t="s">
        <v>28</v>
      </c>
      <c r="J28" s="59">
        <f>ROUND(J129, 2)</f>
        <v>0</v>
      </c>
      <c r="L28" s="25"/>
    </row>
    <row r="29" spans="2:12" s="1" customFormat="1" ht="6.9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14.4" customHeight="1">
      <c r="B30" s="25"/>
      <c r="F30" s="28" t="s">
        <v>30</v>
      </c>
      <c r="I30" s="28" t="s">
        <v>29</v>
      </c>
      <c r="J30" s="28" t="s">
        <v>31</v>
      </c>
      <c r="L30" s="25"/>
    </row>
    <row r="31" spans="2:12" s="1" customFormat="1" ht="14.4" customHeight="1">
      <c r="B31" s="25"/>
      <c r="D31" s="80" t="s">
        <v>32</v>
      </c>
      <c r="E31" s="22" t="s">
        <v>33</v>
      </c>
      <c r="F31" s="81">
        <f>ROUND((SUM(BE129:BE224)),  2)</f>
        <v>0</v>
      </c>
      <c r="I31" s="82">
        <v>0.2</v>
      </c>
      <c r="J31" s="81">
        <f>ROUND(((SUM(BE129:BE224))*I31),  2)</f>
        <v>0</v>
      </c>
      <c r="L31" s="25"/>
    </row>
    <row r="32" spans="2:12" s="1" customFormat="1" ht="14.4" customHeight="1">
      <c r="B32" s="25"/>
      <c r="E32" s="22" t="s">
        <v>34</v>
      </c>
      <c r="F32" s="81">
        <f>ROUND((SUM(BF129:BF224)),  2)</f>
        <v>0</v>
      </c>
      <c r="I32" s="82">
        <v>0.2</v>
      </c>
      <c r="J32" s="81">
        <f>ROUND(((SUM(BF129:BF224))*I32),  2)</f>
        <v>0</v>
      </c>
      <c r="L32" s="25"/>
    </row>
    <row r="33" spans="2:12" s="1" customFormat="1" ht="14.4" hidden="1" customHeight="1">
      <c r="B33" s="25"/>
      <c r="E33" s="22" t="s">
        <v>35</v>
      </c>
      <c r="F33" s="81">
        <f>ROUND((SUM(BG129:BG224)),  2)</f>
        <v>0</v>
      </c>
      <c r="I33" s="82">
        <v>0.2</v>
      </c>
      <c r="J33" s="81">
        <f>0</f>
        <v>0</v>
      </c>
      <c r="L33" s="25"/>
    </row>
    <row r="34" spans="2:12" s="1" customFormat="1" ht="14.4" hidden="1" customHeight="1">
      <c r="B34" s="25"/>
      <c r="E34" s="22" t="s">
        <v>36</v>
      </c>
      <c r="F34" s="81">
        <f>ROUND((SUM(BH129:BH224)),  2)</f>
        <v>0</v>
      </c>
      <c r="I34" s="82">
        <v>0.2</v>
      </c>
      <c r="J34" s="81">
        <f>0</f>
        <v>0</v>
      </c>
      <c r="L34" s="25"/>
    </row>
    <row r="35" spans="2:12" s="1" customFormat="1" ht="14.4" hidden="1" customHeight="1">
      <c r="B35" s="25"/>
      <c r="E35" s="22" t="s">
        <v>37</v>
      </c>
      <c r="F35" s="81">
        <f>ROUND((SUM(BI129:BI224)),  2)</f>
        <v>0</v>
      </c>
      <c r="I35" s="82">
        <v>0</v>
      </c>
      <c r="J35" s="81">
        <f>0</f>
        <v>0</v>
      </c>
      <c r="L35" s="25"/>
    </row>
    <row r="36" spans="2:12" s="1" customFormat="1" ht="6.9" customHeight="1">
      <c r="B36" s="25"/>
      <c r="L36" s="25"/>
    </row>
    <row r="37" spans="2:12" s="1" customFormat="1" ht="25.35" customHeight="1">
      <c r="B37" s="25"/>
      <c r="C37" s="83"/>
      <c r="D37" s="84" t="s">
        <v>38</v>
      </c>
      <c r="E37" s="50"/>
      <c r="F37" s="50"/>
      <c r="G37" s="85" t="s">
        <v>39</v>
      </c>
      <c r="H37" s="86" t="s">
        <v>40</v>
      </c>
      <c r="I37" s="50"/>
      <c r="J37" s="87">
        <f>SUM(J28:J35)</f>
        <v>0</v>
      </c>
      <c r="K37" s="88"/>
      <c r="L37" s="25"/>
    </row>
    <row r="38" spans="2:12" s="1" customFormat="1" ht="14.4" customHeight="1">
      <c r="B38" s="25"/>
      <c r="L38" s="25"/>
    </row>
    <row r="39" spans="2:12" ht="14.4" customHeight="1">
      <c r="B39" s="16"/>
      <c r="L39" s="16"/>
    </row>
    <row r="40" spans="2:12" ht="14.4" customHeight="1">
      <c r="B40" s="16"/>
      <c r="L40" s="16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41</v>
      </c>
      <c r="E50" s="35"/>
      <c r="F50" s="35"/>
      <c r="G50" s="34" t="s">
        <v>42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6" t="s">
        <v>43</v>
      </c>
      <c r="E61" s="27"/>
      <c r="F61" s="89" t="s">
        <v>44</v>
      </c>
      <c r="G61" s="36" t="s">
        <v>43</v>
      </c>
      <c r="H61" s="27"/>
      <c r="I61" s="27"/>
      <c r="J61" s="90" t="s">
        <v>44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4" t="s">
        <v>45</v>
      </c>
      <c r="E65" s="35"/>
      <c r="F65" s="35"/>
      <c r="G65" s="34" t="s">
        <v>46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6" t="s">
        <v>43</v>
      </c>
      <c r="E76" s="27"/>
      <c r="F76" s="89" t="s">
        <v>44</v>
      </c>
      <c r="G76" s="36" t="s">
        <v>43</v>
      </c>
      <c r="H76" s="27"/>
      <c r="I76" s="27"/>
      <c r="J76" s="90" t="s">
        <v>44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" hidden="1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" hidden="1" customHeight="1">
      <c r="B82" s="25"/>
      <c r="C82" s="17" t="s">
        <v>75</v>
      </c>
      <c r="L82" s="25"/>
    </row>
    <row r="83" spans="2:47" s="1" customFormat="1" ht="6.9" hidden="1" customHeight="1">
      <c r="B83" s="25"/>
      <c r="L83" s="25"/>
    </row>
    <row r="84" spans="2:47" s="1" customFormat="1" ht="12" hidden="1" customHeight="1">
      <c r="B84" s="25"/>
      <c r="C84" s="22" t="s">
        <v>12</v>
      </c>
      <c r="L84" s="25"/>
    </row>
    <row r="85" spans="2:47" s="1" customFormat="1" ht="16.5" hidden="1" customHeight="1">
      <c r="B85" s="25"/>
      <c r="E85" s="152" t="str">
        <f>E7</f>
        <v>Vnútorná plynofikácia KD Mníšek nad Hnilcom - I etapa</v>
      </c>
      <c r="F85" s="186"/>
      <c r="G85" s="186"/>
      <c r="H85" s="186"/>
      <c r="L85" s="25"/>
    </row>
    <row r="86" spans="2:47" s="1" customFormat="1" ht="6.9" hidden="1" customHeight="1">
      <c r="B86" s="25"/>
      <c r="L86" s="25"/>
    </row>
    <row r="87" spans="2:47" s="1" customFormat="1" ht="12" hidden="1" customHeight="1">
      <c r="B87" s="25"/>
      <c r="C87" s="22" t="s">
        <v>15</v>
      </c>
      <c r="F87" s="20" t="str">
        <f>F10</f>
        <v>Mníšek nad Hnilcom</v>
      </c>
      <c r="I87" s="22" t="s">
        <v>17</v>
      </c>
      <c r="J87" s="45">
        <f>IF(J10="","",J10)</f>
        <v>0</v>
      </c>
      <c r="L87" s="25"/>
    </row>
    <row r="88" spans="2:47" s="1" customFormat="1" ht="6.9" hidden="1" customHeight="1">
      <c r="B88" s="25"/>
      <c r="L88" s="25"/>
    </row>
    <row r="89" spans="2:47" s="1" customFormat="1" ht="27.9" hidden="1" customHeight="1">
      <c r="B89" s="25"/>
      <c r="C89" s="22" t="s">
        <v>18</v>
      </c>
      <c r="F89" s="20" t="str">
        <f>E13</f>
        <v xml:space="preserve"> </v>
      </c>
      <c r="I89" s="22" t="s">
        <v>23</v>
      </c>
      <c r="J89" s="23" t="str">
        <f>E19</f>
        <v>Ing. Michal Piatnica</v>
      </c>
      <c r="L89" s="25"/>
    </row>
    <row r="90" spans="2:47" s="1" customFormat="1" ht="15.15" hidden="1" customHeight="1">
      <c r="B90" s="25"/>
      <c r="C90" s="22" t="s">
        <v>22</v>
      </c>
      <c r="F90" s="20" t="str">
        <f>IF(E16="","",E16)</f>
        <v xml:space="preserve"> </v>
      </c>
      <c r="I90" s="22" t="s">
        <v>25</v>
      </c>
      <c r="J90" s="23" t="str">
        <f>E22</f>
        <v>Ing. Michal Piatnica</v>
      </c>
      <c r="L90" s="25"/>
    </row>
    <row r="91" spans="2:47" s="1" customFormat="1" ht="10.35" hidden="1" customHeight="1">
      <c r="B91" s="25"/>
      <c r="L91" s="25"/>
    </row>
    <row r="92" spans="2:47" s="1" customFormat="1" ht="29.25" hidden="1" customHeight="1">
      <c r="B92" s="25"/>
      <c r="C92" s="91" t="s">
        <v>76</v>
      </c>
      <c r="D92" s="83"/>
      <c r="E92" s="83"/>
      <c r="F92" s="83"/>
      <c r="G92" s="83"/>
      <c r="H92" s="83"/>
      <c r="I92" s="83"/>
      <c r="J92" s="92" t="s">
        <v>77</v>
      </c>
      <c r="K92" s="83"/>
      <c r="L92" s="25"/>
    </row>
    <row r="93" spans="2:47" s="1" customFormat="1" ht="10.35" hidden="1" customHeight="1">
      <c r="B93" s="25"/>
      <c r="L93" s="25"/>
    </row>
    <row r="94" spans="2:47" s="1" customFormat="1" ht="22.95" hidden="1" customHeight="1">
      <c r="B94" s="25"/>
      <c r="C94" s="93" t="s">
        <v>78</v>
      </c>
      <c r="J94" s="59">
        <f>J129</f>
        <v>0</v>
      </c>
      <c r="L94" s="25"/>
      <c r="AU94" s="13" t="s">
        <v>79</v>
      </c>
    </row>
    <row r="95" spans="2:47" s="8" customFormat="1" ht="24.9" hidden="1" customHeight="1">
      <c r="B95" s="94"/>
      <c r="D95" s="95" t="s">
        <v>80</v>
      </c>
      <c r="E95" s="96"/>
      <c r="F95" s="96"/>
      <c r="G95" s="96"/>
      <c r="H95" s="96"/>
      <c r="I95" s="96"/>
      <c r="J95" s="97">
        <f>J130</f>
        <v>0</v>
      </c>
      <c r="L95" s="94"/>
    </row>
    <row r="96" spans="2:47" s="9" customFormat="1" ht="19.95" hidden="1" customHeight="1">
      <c r="B96" s="98"/>
      <c r="D96" s="99" t="s">
        <v>81</v>
      </c>
      <c r="E96" s="100"/>
      <c r="F96" s="100"/>
      <c r="G96" s="100"/>
      <c r="H96" s="100"/>
      <c r="I96" s="100"/>
      <c r="J96" s="101">
        <f>J131</f>
        <v>0</v>
      </c>
      <c r="L96" s="98"/>
    </row>
    <row r="97" spans="2:12" s="9" customFormat="1" ht="19.95" hidden="1" customHeight="1">
      <c r="B97" s="98"/>
      <c r="D97" s="99" t="s">
        <v>82</v>
      </c>
      <c r="E97" s="100"/>
      <c r="F97" s="100"/>
      <c r="G97" s="100"/>
      <c r="H97" s="100"/>
      <c r="I97" s="100"/>
      <c r="J97" s="101">
        <f>J137</f>
        <v>0</v>
      </c>
      <c r="L97" s="98"/>
    </row>
    <row r="98" spans="2:12" s="9" customFormat="1" ht="19.95" hidden="1" customHeight="1">
      <c r="B98" s="98"/>
      <c r="D98" s="99" t="s">
        <v>83</v>
      </c>
      <c r="E98" s="100"/>
      <c r="F98" s="100"/>
      <c r="G98" s="100"/>
      <c r="H98" s="100"/>
      <c r="I98" s="100"/>
      <c r="J98" s="101">
        <f>J139</f>
        <v>0</v>
      </c>
      <c r="L98" s="98"/>
    </row>
    <row r="99" spans="2:12" s="9" customFormat="1" ht="19.95" hidden="1" customHeight="1">
      <c r="B99" s="98"/>
      <c r="D99" s="99" t="s">
        <v>84</v>
      </c>
      <c r="E99" s="100"/>
      <c r="F99" s="100"/>
      <c r="G99" s="100"/>
      <c r="H99" s="100"/>
      <c r="I99" s="100"/>
      <c r="J99" s="101">
        <f>J143</f>
        <v>0</v>
      </c>
      <c r="L99" s="98"/>
    </row>
    <row r="100" spans="2:12" s="9" customFormat="1" ht="19.95" hidden="1" customHeight="1">
      <c r="B100" s="98"/>
      <c r="D100" s="99" t="s">
        <v>85</v>
      </c>
      <c r="E100" s="100"/>
      <c r="F100" s="100"/>
      <c r="G100" s="100"/>
      <c r="H100" s="100"/>
      <c r="I100" s="100"/>
      <c r="J100" s="101">
        <f>J146</f>
        <v>0</v>
      </c>
      <c r="L100" s="98"/>
    </row>
    <row r="101" spans="2:12" s="8" customFormat="1" ht="24.9" hidden="1" customHeight="1">
      <c r="B101" s="94"/>
      <c r="D101" s="95" t="s">
        <v>86</v>
      </c>
      <c r="E101" s="96"/>
      <c r="F101" s="96"/>
      <c r="G101" s="96"/>
      <c r="H101" s="96"/>
      <c r="I101" s="96"/>
      <c r="J101" s="97">
        <f>J148</f>
        <v>0</v>
      </c>
      <c r="L101" s="94"/>
    </row>
    <row r="102" spans="2:12" s="9" customFormat="1" ht="19.95" hidden="1" customHeight="1">
      <c r="B102" s="98"/>
      <c r="D102" s="99" t="s">
        <v>87</v>
      </c>
      <c r="E102" s="100"/>
      <c r="F102" s="100"/>
      <c r="G102" s="100"/>
      <c r="H102" s="100"/>
      <c r="I102" s="100"/>
      <c r="J102" s="101">
        <f>J149</f>
        <v>0</v>
      </c>
      <c r="L102" s="98"/>
    </row>
    <row r="103" spans="2:12" s="9" customFormat="1" ht="19.95" hidden="1" customHeight="1">
      <c r="B103" s="98"/>
      <c r="D103" s="99" t="s">
        <v>88</v>
      </c>
      <c r="E103" s="100"/>
      <c r="F103" s="100"/>
      <c r="G103" s="100"/>
      <c r="H103" s="100"/>
      <c r="I103" s="100"/>
      <c r="J103" s="101">
        <f>J151</f>
        <v>0</v>
      </c>
      <c r="L103" s="98"/>
    </row>
    <row r="104" spans="2:12" s="9" customFormat="1" ht="19.95" hidden="1" customHeight="1">
      <c r="B104" s="98"/>
      <c r="D104" s="99" t="s">
        <v>89</v>
      </c>
      <c r="E104" s="100"/>
      <c r="F104" s="100"/>
      <c r="G104" s="100"/>
      <c r="H104" s="100"/>
      <c r="I104" s="100"/>
      <c r="J104" s="101">
        <f>J174</f>
        <v>0</v>
      </c>
      <c r="L104" s="98"/>
    </row>
    <row r="105" spans="2:12" s="9" customFormat="1" ht="19.95" hidden="1" customHeight="1">
      <c r="B105" s="98"/>
      <c r="D105" s="99" t="s">
        <v>90</v>
      </c>
      <c r="E105" s="100"/>
      <c r="F105" s="100"/>
      <c r="G105" s="100"/>
      <c r="H105" s="100"/>
      <c r="I105" s="100"/>
      <c r="J105" s="101">
        <f>J191</f>
        <v>0</v>
      </c>
      <c r="L105" s="98"/>
    </row>
    <row r="106" spans="2:12" s="9" customFormat="1" ht="19.95" hidden="1" customHeight="1">
      <c r="B106" s="98"/>
      <c r="D106" s="99" t="s">
        <v>91</v>
      </c>
      <c r="E106" s="100"/>
      <c r="F106" s="100"/>
      <c r="G106" s="100"/>
      <c r="H106" s="100"/>
      <c r="I106" s="100"/>
      <c r="J106" s="101">
        <f>J202</f>
        <v>0</v>
      </c>
      <c r="L106" s="98"/>
    </row>
    <row r="107" spans="2:12" s="9" customFormat="1" ht="19.95" hidden="1" customHeight="1">
      <c r="B107" s="98"/>
      <c r="D107" s="99" t="s">
        <v>92</v>
      </c>
      <c r="E107" s="100"/>
      <c r="F107" s="100"/>
      <c r="G107" s="100"/>
      <c r="H107" s="100"/>
      <c r="I107" s="100"/>
      <c r="J107" s="101">
        <f>J205</f>
        <v>0</v>
      </c>
      <c r="L107" s="98"/>
    </row>
    <row r="108" spans="2:12" s="9" customFormat="1" ht="19.95" hidden="1" customHeight="1">
      <c r="B108" s="98"/>
      <c r="D108" s="99" t="s">
        <v>93</v>
      </c>
      <c r="E108" s="100"/>
      <c r="F108" s="100"/>
      <c r="G108" s="100"/>
      <c r="H108" s="100"/>
      <c r="I108" s="100"/>
      <c r="J108" s="101">
        <f>J209</f>
        <v>0</v>
      </c>
      <c r="L108" s="98"/>
    </row>
    <row r="109" spans="2:12" s="8" customFormat="1" ht="24.9" hidden="1" customHeight="1">
      <c r="B109" s="94"/>
      <c r="D109" s="95" t="s">
        <v>94</v>
      </c>
      <c r="E109" s="96"/>
      <c r="F109" s="96"/>
      <c r="G109" s="96"/>
      <c r="H109" s="96"/>
      <c r="I109" s="96"/>
      <c r="J109" s="97">
        <f>J216</f>
        <v>0</v>
      </c>
      <c r="L109" s="94"/>
    </row>
    <row r="110" spans="2:12" s="9" customFormat="1" ht="19.95" hidden="1" customHeight="1">
      <c r="B110" s="98"/>
      <c r="D110" s="99" t="s">
        <v>95</v>
      </c>
      <c r="E110" s="100"/>
      <c r="F110" s="100"/>
      <c r="G110" s="100"/>
      <c r="H110" s="100"/>
      <c r="I110" s="100"/>
      <c r="J110" s="101">
        <f>J217</f>
        <v>0</v>
      </c>
      <c r="L110" s="98"/>
    </row>
    <row r="111" spans="2:12" s="8" customFormat="1" ht="24.9" hidden="1" customHeight="1">
      <c r="B111" s="94"/>
      <c r="D111" s="95" t="s">
        <v>96</v>
      </c>
      <c r="E111" s="96"/>
      <c r="F111" s="96"/>
      <c r="G111" s="96"/>
      <c r="H111" s="96"/>
      <c r="I111" s="96"/>
      <c r="J111" s="97">
        <f>J221</f>
        <v>0</v>
      </c>
      <c r="L111" s="94"/>
    </row>
    <row r="112" spans="2:12" s="1" customFormat="1" ht="21.75" hidden="1" customHeight="1">
      <c r="B112" s="25"/>
      <c r="L112" s="25"/>
    </row>
    <row r="113" spans="2:20" s="1" customFormat="1" ht="6.9" hidden="1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25"/>
    </row>
    <row r="114" spans="2:20" hidden="1"/>
    <row r="115" spans="2:20" hidden="1"/>
    <row r="116" spans="2:20" hidden="1"/>
    <row r="117" spans="2:20" s="1" customFormat="1" ht="6.9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25"/>
    </row>
    <row r="118" spans="2:20" s="1" customFormat="1" ht="24.9" customHeight="1">
      <c r="B118" s="25"/>
      <c r="C118" s="17" t="s">
        <v>466</v>
      </c>
      <c r="L118" s="25"/>
    </row>
    <row r="119" spans="2:20" s="1" customFormat="1" ht="6.9" customHeight="1">
      <c r="B119" s="25"/>
      <c r="L119" s="25"/>
    </row>
    <row r="120" spans="2:20" s="1" customFormat="1" ht="12" customHeight="1">
      <c r="B120" s="25"/>
      <c r="C120" s="22" t="s">
        <v>12</v>
      </c>
      <c r="L120" s="25"/>
    </row>
    <row r="121" spans="2:20" s="1" customFormat="1" ht="16.5" customHeight="1">
      <c r="B121" s="25"/>
      <c r="E121" s="152" t="str">
        <f>E7</f>
        <v>Vnútorná plynofikácia KD Mníšek nad Hnilcom - I etapa</v>
      </c>
      <c r="F121" s="186"/>
      <c r="G121" s="186"/>
      <c r="H121" s="186"/>
      <c r="L121" s="25"/>
    </row>
    <row r="122" spans="2:20" s="1" customFormat="1" ht="6.9" customHeight="1">
      <c r="B122" s="25"/>
      <c r="L122" s="25"/>
    </row>
    <row r="123" spans="2:20" s="1" customFormat="1" ht="12" customHeight="1">
      <c r="B123" s="25"/>
      <c r="C123" s="22" t="s">
        <v>15</v>
      </c>
      <c r="F123" s="20" t="str">
        <f>F10</f>
        <v>Mníšek nad Hnilcom</v>
      </c>
      <c r="I123" s="22" t="s">
        <v>17</v>
      </c>
      <c r="J123" s="45">
        <f>IF(J10="","",J10)</f>
        <v>0</v>
      </c>
      <c r="L123" s="25"/>
    </row>
    <row r="124" spans="2:20" s="1" customFormat="1" ht="6.9" customHeight="1">
      <c r="B124" s="25"/>
      <c r="L124" s="25"/>
    </row>
    <row r="125" spans="2:20" s="1" customFormat="1" ht="27.9" customHeight="1">
      <c r="B125" s="25"/>
      <c r="C125" s="22" t="s">
        <v>18</v>
      </c>
      <c r="F125" s="20" t="str">
        <f>E13</f>
        <v xml:space="preserve"> </v>
      </c>
      <c r="I125" s="22" t="s">
        <v>23</v>
      </c>
      <c r="J125" s="23" t="str">
        <f>E19</f>
        <v>Ing. Michal Piatnica</v>
      </c>
      <c r="L125" s="25"/>
    </row>
    <row r="126" spans="2:20" s="1" customFormat="1" ht="15.15" customHeight="1">
      <c r="B126" s="25"/>
      <c r="C126" s="22" t="s">
        <v>22</v>
      </c>
      <c r="F126" s="20" t="str">
        <f>IF(E16="","",E16)</f>
        <v xml:space="preserve"> </v>
      </c>
      <c r="I126" s="22" t="s">
        <v>25</v>
      </c>
      <c r="J126" s="23" t="str">
        <f>E22</f>
        <v>Ing. Michal Piatnica</v>
      </c>
      <c r="L126" s="25"/>
    </row>
    <row r="127" spans="2:20" s="1" customFormat="1" ht="10.35" customHeight="1">
      <c r="B127" s="25"/>
      <c r="L127" s="25"/>
    </row>
    <row r="128" spans="2:20" s="10" customFormat="1" ht="29.25" customHeight="1">
      <c r="B128" s="102"/>
      <c r="C128" s="103" t="s">
        <v>97</v>
      </c>
      <c r="D128" s="104" t="s">
        <v>53</v>
      </c>
      <c r="E128" s="104" t="s">
        <v>49</v>
      </c>
      <c r="F128" s="104" t="s">
        <v>50</v>
      </c>
      <c r="G128" s="104" t="s">
        <v>98</v>
      </c>
      <c r="H128" s="104" t="s">
        <v>99</v>
      </c>
      <c r="I128" s="104" t="s">
        <v>100</v>
      </c>
      <c r="J128" s="105" t="s">
        <v>77</v>
      </c>
      <c r="K128" s="106" t="s">
        <v>101</v>
      </c>
      <c r="L128" s="102"/>
      <c r="M128" s="52" t="s">
        <v>1</v>
      </c>
      <c r="N128" s="53" t="s">
        <v>32</v>
      </c>
      <c r="O128" s="53" t="s">
        <v>102</v>
      </c>
      <c r="P128" s="53" t="s">
        <v>103</v>
      </c>
      <c r="Q128" s="53" t="s">
        <v>104</v>
      </c>
      <c r="R128" s="53" t="s">
        <v>105</v>
      </c>
      <c r="S128" s="53" t="s">
        <v>106</v>
      </c>
      <c r="T128" s="54" t="s">
        <v>107</v>
      </c>
    </row>
    <row r="129" spans="2:65" s="1" customFormat="1" ht="22.95" customHeight="1">
      <c r="B129" s="25"/>
      <c r="C129" s="57" t="s">
        <v>78</v>
      </c>
      <c r="J129" s="107">
        <f>BK129</f>
        <v>0</v>
      </c>
      <c r="L129" s="25"/>
      <c r="M129" s="55"/>
      <c r="N129" s="46"/>
      <c r="O129" s="46"/>
      <c r="P129" s="108">
        <f>P130+P148+P216+P221</f>
        <v>436.27020199999998</v>
      </c>
      <c r="Q129" s="46"/>
      <c r="R129" s="108">
        <f>R130+R148+R216+R221</f>
        <v>9.2390860000000004</v>
      </c>
      <c r="S129" s="46"/>
      <c r="T129" s="109">
        <f>T130+T148+T216+T221</f>
        <v>0</v>
      </c>
      <c r="AT129" s="13" t="s">
        <v>67</v>
      </c>
      <c r="AU129" s="13" t="s">
        <v>79</v>
      </c>
      <c r="BK129" s="110">
        <f>BK130+BK148+BK216+BK221</f>
        <v>0</v>
      </c>
    </row>
    <row r="130" spans="2:65" s="11" customFormat="1" ht="25.95" customHeight="1">
      <c r="B130" s="111"/>
      <c r="D130" s="112" t="s">
        <v>67</v>
      </c>
      <c r="E130" s="113" t="s">
        <v>108</v>
      </c>
      <c r="F130" s="113" t="s">
        <v>109</v>
      </c>
      <c r="J130" s="114">
        <f>BK130</f>
        <v>0</v>
      </c>
      <c r="L130" s="111"/>
      <c r="M130" s="115"/>
      <c r="N130" s="116"/>
      <c r="O130" s="116"/>
      <c r="P130" s="117">
        <f>P131+P137+P139+P143+P146</f>
        <v>382.45452799999998</v>
      </c>
      <c r="Q130" s="116"/>
      <c r="R130" s="117">
        <f>R131+R137+R139+R143+R146</f>
        <v>8.952122000000001</v>
      </c>
      <c r="S130" s="116"/>
      <c r="T130" s="118">
        <f>T131+T137+T139+T143+T146</f>
        <v>0</v>
      </c>
      <c r="AR130" s="112" t="s">
        <v>73</v>
      </c>
      <c r="AT130" s="119" t="s">
        <v>67</v>
      </c>
      <c r="AU130" s="119" t="s">
        <v>68</v>
      </c>
      <c r="AY130" s="112" t="s">
        <v>110</v>
      </c>
      <c r="BK130" s="120">
        <f>BK131+BK137+BK139+BK143+BK146</f>
        <v>0</v>
      </c>
    </row>
    <row r="131" spans="2:65" s="11" customFormat="1" ht="22.95" customHeight="1">
      <c r="B131" s="111"/>
      <c r="D131" s="112" t="s">
        <v>67</v>
      </c>
      <c r="E131" s="121" t="s">
        <v>73</v>
      </c>
      <c r="F131" s="121" t="s">
        <v>111</v>
      </c>
      <c r="J131" s="122">
        <f>BK131</f>
        <v>0</v>
      </c>
      <c r="L131" s="111"/>
      <c r="M131" s="115"/>
      <c r="N131" s="116"/>
      <c r="O131" s="116"/>
      <c r="P131" s="117">
        <f>SUM(P132:P136)</f>
        <v>353.99020000000002</v>
      </c>
      <c r="Q131" s="116"/>
      <c r="R131" s="117">
        <f>SUM(R132:R136)</f>
        <v>0</v>
      </c>
      <c r="S131" s="116"/>
      <c r="T131" s="118">
        <f>SUM(T132:T136)</f>
        <v>0</v>
      </c>
      <c r="AR131" s="112" t="s">
        <v>73</v>
      </c>
      <c r="AT131" s="119" t="s">
        <v>67</v>
      </c>
      <c r="AU131" s="119" t="s">
        <v>73</v>
      </c>
      <c r="AY131" s="112" t="s">
        <v>110</v>
      </c>
      <c r="BK131" s="120">
        <f>SUM(BK132:BK136)</f>
        <v>0</v>
      </c>
    </row>
    <row r="132" spans="2:65" s="1" customFormat="1" ht="16.5" customHeight="1">
      <c r="B132" s="123"/>
      <c r="C132" s="124" t="s">
        <v>73</v>
      </c>
      <c r="D132" s="124" t="s">
        <v>112</v>
      </c>
      <c r="E132" s="125" t="s">
        <v>113</v>
      </c>
      <c r="F132" s="126" t="s">
        <v>114</v>
      </c>
      <c r="G132" s="127" t="s">
        <v>115</v>
      </c>
      <c r="H132" s="128">
        <v>38</v>
      </c>
      <c r="I132" s="129"/>
      <c r="J132" s="129">
        <f>ROUND(I132*H132,2)</f>
        <v>0</v>
      </c>
      <c r="K132" s="126" t="s">
        <v>116</v>
      </c>
      <c r="L132" s="25"/>
      <c r="M132" s="130" t="s">
        <v>1</v>
      </c>
      <c r="N132" s="131" t="s">
        <v>34</v>
      </c>
      <c r="O132" s="132">
        <v>4.2</v>
      </c>
      <c r="P132" s="132">
        <f>O132*H132</f>
        <v>159.6</v>
      </c>
      <c r="Q132" s="132">
        <v>0</v>
      </c>
      <c r="R132" s="132">
        <f>Q132*H132</f>
        <v>0</v>
      </c>
      <c r="S132" s="132">
        <v>0</v>
      </c>
      <c r="T132" s="133">
        <f>S132*H132</f>
        <v>0</v>
      </c>
      <c r="AR132" s="134" t="s">
        <v>117</v>
      </c>
      <c r="AT132" s="134" t="s">
        <v>112</v>
      </c>
      <c r="AU132" s="134" t="s">
        <v>118</v>
      </c>
      <c r="AY132" s="13" t="s">
        <v>110</v>
      </c>
      <c r="BE132" s="135">
        <f>IF(N132="základná",J132,0)</f>
        <v>0</v>
      </c>
      <c r="BF132" s="135">
        <f>IF(N132="znížená",J132,0)</f>
        <v>0</v>
      </c>
      <c r="BG132" s="135">
        <f>IF(N132="zákl. prenesená",J132,0)</f>
        <v>0</v>
      </c>
      <c r="BH132" s="135">
        <f>IF(N132="zníž. prenesená",J132,0)</f>
        <v>0</v>
      </c>
      <c r="BI132" s="135">
        <f>IF(N132="nulová",J132,0)</f>
        <v>0</v>
      </c>
      <c r="BJ132" s="13" t="s">
        <v>118</v>
      </c>
      <c r="BK132" s="135">
        <f>ROUND(I132*H132,2)</f>
        <v>0</v>
      </c>
      <c r="BL132" s="13" t="s">
        <v>117</v>
      </c>
      <c r="BM132" s="134" t="s">
        <v>119</v>
      </c>
    </row>
    <row r="133" spans="2:65" s="1" customFormat="1" ht="36" customHeight="1">
      <c r="B133" s="123"/>
      <c r="C133" s="124" t="s">
        <v>118</v>
      </c>
      <c r="D133" s="124" t="s">
        <v>112</v>
      </c>
      <c r="E133" s="125" t="s">
        <v>120</v>
      </c>
      <c r="F133" s="126" t="s">
        <v>121</v>
      </c>
      <c r="G133" s="127" t="s">
        <v>115</v>
      </c>
      <c r="H133" s="128">
        <v>38</v>
      </c>
      <c r="I133" s="129"/>
      <c r="J133" s="129">
        <f>ROUND(I133*H133,2)</f>
        <v>0</v>
      </c>
      <c r="K133" s="126" t="s">
        <v>116</v>
      </c>
      <c r="L133" s="25"/>
      <c r="M133" s="130" t="s">
        <v>1</v>
      </c>
      <c r="N133" s="131" t="s">
        <v>34</v>
      </c>
      <c r="O133" s="132">
        <v>0.95</v>
      </c>
      <c r="P133" s="132">
        <f>O133*H133</f>
        <v>36.1</v>
      </c>
      <c r="Q133" s="132">
        <v>0</v>
      </c>
      <c r="R133" s="132">
        <f>Q133*H133</f>
        <v>0</v>
      </c>
      <c r="S133" s="132">
        <v>0</v>
      </c>
      <c r="T133" s="133">
        <f>S133*H133</f>
        <v>0</v>
      </c>
      <c r="AR133" s="134" t="s">
        <v>117</v>
      </c>
      <c r="AT133" s="134" t="s">
        <v>112</v>
      </c>
      <c r="AU133" s="134" t="s">
        <v>118</v>
      </c>
      <c r="AY133" s="13" t="s">
        <v>110</v>
      </c>
      <c r="BE133" s="135">
        <f>IF(N133="základná",J133,0)</f>
        <v>0</v>
      </c>
      <c r="BF133" s="135">
        <f>IF(N133="znížená",J133,0)</f>
        <v>0</v>
      </c>
      <c r="BG133" s="135">
        <f>IF(N133="zákl. prenesená",J133,0)</f>
        <v>0</v>
      </c>
      <c r="BH133" s="135">
        <f>IF(N133="zníž. prenesená",J133,0)</f>
        <v>0</v>
      </c>
      <c r="BI133" s="135">
        <f>IF(N133="nulová",J133,0)</f>
        <v>0</v>
      </c>
      <c r="BJ133" s="13" t="s">
        <v>118</v>
      </c>
      <c r="BK133" s="135">
        <f>ROUND(I133*H133,2)</f>
        <v>0</v>
      </c>
      <c r="BL133" s="13" t="s">
        <v>117</v>
      </c>
      <c r="BM133" s="134" t="s">
        <v>122</v>
      </c>
    </row>
    <row r="134" spans="2:65" s="1" customFormat="1" ht="24" customHeight="1">
      <c r="B134" s="123"/>
      <c r="C134" s="124" t="s">
        <v>123</v>
      </c>
      <c r="D134" s="124" t="s">
        <v>112</v>
      </c>
      <c r="E134" s="125" t="s">
        <v>124</v>
      </c>
      <c r="F134" s="126" t="s">
        <v>125</v>
      </c>
      <c r="G134" s="127" t="s">
        <v>115</v>
      </c>
      <c r="H134" s="128">
        <v>38</v>
      </c>
      <c r="I134" s="129"/>
      <c r="J134" s="129">
        <f>ROUND(I134*H134,2)</f>
        <v>0</v>
      </c>
      <c r="K134" s="126" t="s">
        <v>116</v>
      </c>
      <c r="L134" s="25"/>
      <c r="M134" s="130" t="s">
        <v>1</v>
      </c>
      <c r="N134" s="131" t="s">
        <v>34</v>
      </c>
      <c r="O134" s="132">
        <v>3.6030000000000002</v>
      </c>
      <c r="P134" s="132">
        <f>O134*H134</f>
        <v>136.91400000000002</v>
      </c>
      <c r="Q134" s="132">
        <v>0</v>
      </c>
      <c r="R134" s="132">
        <f>Q134*H134</f>
        <v>0</v>
      </c>
      <c r="S134" s="132">
        <v>0</v>
      </c>
      <c r="T134" s="133">
        <f>S134*H134</f>
        <v>0</v>
      </c>
      <c r="AR134" s="134" t="s">
        <v>117</v>
      </c>
      <c r="AT134" s="134" t="s">
        <v>112</v>
      </c>
      <c r="AU134" s="134" t="s">
        <v>118</v>
      </c>
      <c r="AY134" s="13" t="s">
        <v>110</v>
      </c>
      <c r="BE134" s="135">
        <f>IF(N134="základná",J134,0)</f>
        <v>0</v>
      </c>
      <c r="BF134" s="135">
        <f>IF(N134="znížená",J134,0)</f>
        <v>0</v>
      </c>
      <c r="BG134" s="135">
        <f>IF(N134="zákl. prenesená",J134,0)</f>
        <v>0</v>
      </c>
      <c r="BH134" s="135">
        <f>IF(N134="zníž. prenesená",J134,0)</f>
        <v>0</v>
      </c>
      <c r="BI134" s="135">
        <f>IF(N134="nulová",J134,0)</f>
        <v>0</v>
      </c>
      <c r="BJ134" s="13" t="s">
        <v>118</v>
      </c>
      <c r="BK134" s="135">
        <f>ROUND(I134*H134,2)</f>
        <v>0</v>
      </c>
      <c r="BL134" s="13" t="s">
        <v>117</v>
      </c>
      <c r="BM134" s="134" t="s">
        <v>126</v>
      </c>
    </row>
    <row r="135" spans="2:65" s="1" customFormat="1" ht="24" customHeight="1">
      <c r="B135" s="123"/>
      <c r="C135" s="124" t="s">
        <v>117</v>
      </c>
      <c r="D135" s="124" t="s">
        <v>112</v>
      </c>
      <c r="E135" s="125" t="s">
        <v>127</v>
      </c>
      <c r="F135" s="126" t="s">
        <v>128</v>
      </c>
      <c r="G135" s="127" t="s">
        <v>115</v>
      </c>
      <c r="H135" s="128">
        <v>27.1</v>
      </c>
      <c r="I135" s="129"/>
      <c r="J135" s="129">
        <f>ROUND(I135*H135,2)</f>
        <v>0</v>
      </c>
      <c r="K135" s="126" t="s">
        <v>116</v>
      </c>
      <c r="L135" s="25"/>
      <c r="M135" s="130" t="s">
        <v>1</v>
      </c>
      <c r="N135" s="131" t="s">
        <v>34</v>
      </c>
      <c r="O135" s="132">
        <v>0.24199999999999999</v>
      </c>
      <c r="P135" s="132">
        <f>O135*H135</f>
        <v>6.5582000000000003</v>
      </c>
      <c r="Q135" s="132">
        <v>0</v>
      </c>
      <c r="R135" s="132">
        <f>Q135*H135</f>
        <v>0</v>
      </c>
      <c r="S135" s="132">
        <v>0</v>
      </c>
      <c r="T135" s="133">
        <f>S135*H135</f>
        <v>0</v>
      </c>
      <c r="AR135" s="134" t="s">
        <v>117</v>
      </c>
      <c r="AT135" s="134" t="s">
        <v>112</v>
      </c>
      <c r="AU135" s="134" t="s">
        <v>118</v>
      </c>
      <c r="AY135" s="13" t="s">
        <v>110</v>
      </c>
      <c r="BE135" s="135">
        <f>IF(N135="základná",J135,0)</f>
        <v>0</v>
      </c>
      <c r="BF135" s="135">
        <f>IF(N135="znížená",J135,0)</f>
        <v>0</v>
      </c>
      <c r="BG135" s="135">
        <f>IF(N135="zákl. prenesená",J135,0)</f>
        <v>0</v>
      </c>
      <c r="BH135" s="135">
        <f>IF(N135="zníž. prenesená",J135,0)</f>
        <v>0</v>
      </c>
      <c r="BI135" s="135">
        <f>IF(N135="nulová",J135,0)</f>
        <v>0</v>
      </c>
      <c r="BJ135" s="13" t="s">
        <v>118</v>
      </c>
      <c r="BK135" s="135">
        <f>ROUND(I135*H135,2)</f>
        <v>0</v>
      </c>
      <c r="BL135" s="13" t="s">
        <v>117</v>
      </c>
      <c r="BM135" s="134" t="s">
        <v>129</v>
      </c>
    </row>
    <row r="136" spans="2:65" s="1" customFormat="1" ht="16.5" customHeight="1">
      <c r="B136" s="123"/>
      <c r="C136" s="124" t="s">
        <v>130</v>
      </c>
      <c r="D136" s="124" t="s">
        <v>112</v>
      </c>
      <c r="E136" s="125" t="s">
        <v>131</v>
      </c>
      <c r="F136" s="126" t="s">
        <v>132</v>
      </c>
      <c r="G136" s="127" t="s">
        <v>115</v>
      </c>
      <c r="H136" s="128">
        <v>6.2</v>
      </c>
      <c r="I136" s="129"/>
      <c r="J136" s="129">
        <f>ROUND(I136*H136,2)</f>
        <v>0</v>
      </c>
      <c r="K136" s="126" t="s">
        <v>116</v>
      </c>
      <c r="L136" s="25"/>
      <c r="M136" s="130" t="s">
        <v>1</v>
      </c>
      <c r="N136" s="131" t="s">
        <v>34</v>
      </c>
      <c r="O136" s="132">
        <v>2.39</v>
      </c>
      <c r="P136" s="132">
        <f>O136*H136</f>
        <v>14.818000000000001</v>
      </c>
      <c r="Q136" s="132">
        <v>0</v>
      </c>
      <c r="R136" s="132">
        <f>Q136*H136</f>
        <v>0</v>
      </c>
      <c r="S136" s="132">
        <v>0</v>
      </c>
      <c r="T136" s="133">
        <f>S136*H136</f>
        <v>0</v>
      </c>
      <c r="AR136" s="134" t="s">
        <v>117</v>
      </c>
      <c r="AT136" s="134" t="s">
        <v>112</v>
      </c>
      <c r="AU136" s="134" t="s">
        <v>118</v>
      </c>
      <c r="AY136" s="13" t="s">
        <v>110</v>
      </c>
      <c r="BE136" s="135">
        <f>IF(N136="základná",J136,0)</f>
        <v>0</v>
      </c>
      <c r="BF136" s="135">
        <f>IF(N136="znížená",J136,0)</f>
        <v>0</v>
      </c>
      <c r="BG136" s="135">
        <f>IF(N136="zákl. prenesená",J136,0)</f>
        <v>0</v>
      </c>
      <c r="BH136" s="135">
        <f>IF(N136="zníž. prenesená",J136,0)</f>
        <v>0</v>
      </c>
      <c r="BI136" s="135">
        <f>IF(N136="nulová",J136,0)</f>
        <v>0</v>
      </c>
      <c r="BJ136" s="13" t="s">
        <v>118</v>
      </c>
      <c r="BK136" s="135">
        <f>ROUND(I136*H136,2)</f>
        <v>0</v>
      </c>
      <c r="BL136" s="13" t="s">
        <v>117</v>
      </c>
      <c r="BM136" s="134" t="s">
        <v>133</v>
      </c>
    </row>
    <row r="137" spans="2:65" s="11" customFormat="1" ht="22.95" customHeight="1">
      <c r="B137" s="111"/>
      <c r="D137" s="112" t="s">
        <v>67</v>
      </c>
      <c r="E137" s="121" t="s">
        <v>117</v>
      </c>
      <c r="F137" s="121" t="s">
        <v>134</v>
      </c>
      <c r="J137" s="122">
        <f>BK137</f>
        <v>0</v>
      </c>
      <c r="L137" s="111"/>
      <c r="M137" s="115"/>
      <c r="N137" s="116"/>
      <c r="O137" s="116"/>
      <c r="P137" s="117">
        <f>P138</f>
        <v>5.8562000000000003</v>
      </c>
      <c r="Q137" s="116"/>
      <c r="R137" s="117">
        <f>R138</f>
        <v>8.886572000000001</v>
      </c>
      <c r="S137" s="116"/>
      <c r="T137" s="118">
        <f>T138</f>
        <v>0</v>
      </c>
      <c r="AR137" s="112" t="s">
        <v>73</v>
      </c>
      <c r="AT137" s="119" t="s">
        <v>67</v>
      </c>
      <c r="AU137" s="119" t="s">
        <v>73</v>
      </c>
      <c r="AY137" s="112" t="s">
        <v>110</v>
      </c>
      <c r="BK137" s="120">
        <f>BK138</f>
        <v>0</v>
      </c>
    </row>
    <row r="138" spans="2:65" s="1" customFormat="1" ht="24" customHeight="1">
      <c r="B138" s="123"/>
      <c r="C138" s="124" t="s">
        <v>135</v>
      </c>
      <c r="D138" s="124" t="s">
        <v>112</v>
      </c>
      <c r="E138" s="125" t="s">
        <v>136</v>
      </c>
      <c r="F138" s="126" t="s">
        <v>137</v>
      </c>
      <c r="G138" s="127" t="s">
        <v>115</v>
      </c>
      <c r="H138" s="128">
        <v>4.7</v>
      </c>
      <c r="I138" s="129"/>
      <c r="J138" s="129">
        <f>ROUND(I138*H138,2)</f>
        <v>0</v>
      </c>
      <c r="K138" s="126" t="s">
        <v>116</v>
      </c>
      <c r="L138" s="25"/>
      <c r="M138" s="130" t="s">
        <v>1</v>
      </c>
      <c r="N138" s="131" t="s">
        <v>34</v>
      </c>
      <c r="O138" s="132">
        <v>1.246</v>
      </c>
      <c r="P138" s="132">
        <f>O138*H138</f>
        <v>5.8562000000000003</v>
      </c>
      <c r="Q138" s="132">
        <v>1.89076</v>
      </c>
      <c r="R138" s="132">
        <f>Q138*H138</f>
        <v>8.886572000000001</v>
      </c>
      <c r="S138" s="132">
        <v>0</v>
      </c>
      <c r="T138" s="133">
        <f>S138*H138</f>
        <v>0</v>
      </c>
      <c r="AR138" s="134" t="s">
        <v>117</v>
      </c>
      <c r="AT138" s="134" t="s">
        <v>112</v>
      </c>
      <c r="AU138" s="134" t="s">
        <v>118</v>
      </c>
      <c r="AY138" s="13" t="s">
        <v>110</v>
      </c>
      <c r="BE138" s="135">
        <f>IF(N138="základná",J138,0)</f>
        <v>0</v>
      </c>
      <c r="BF138" s="135">
        <f>IF(N138="znížená",J138,0)</f>
        <v>0</v>
      </c>
      <c r="BG138" s="135">
        <f>IF(N138="zákl. prenesená",J138,0)</f>
        <v>0</v>
      </c>
      <c r="BH138" s="135">
        <f>IF(N138="zníž. prenesená",J138,0)</f>
        <v>0</v>
      </c>
      <c r="BI138" s="135">
        <f>IF(N138="nulová",J138,0)</f>
        <v>0</v>
      </c>
      <c r="BJ138" s="13" t="s">
        <v>118</v>
      </c>
      <c r="BK138" s="135">
        <f>ROUND(I138*H138,2)</f>
        <v>0</v>
      </c>
      <c r="BL138" s="13" t="s">
        <v>117</v>
      </c>
      <c r="BM138" s="134" t="s">
        <v>138</v>
      </c>
    </row>
    <row r="139" spans="2:65" s="11" customFormat="1" ht="22.95" customHeight="1">
      <c r="B139" s="111"/>
      <c r="D139" s="112" t="s">
        <v>67</v>
      </c>
      <c r="E139" s="121" t="s">
        <v>139</v>
      </c>
      <c r="F139" s="121" t="s">
        <v>140</v>
      </c>
      <c r="J139" s="122">
        <f>BK139</f>
        <v>0</v>
      </c>
      <c r="L139" s="111"/>
      <c r="M139" s="115"/>
      <c r="N139" s="116"/>
      <c r="O139" s="116"/>
      <c r="P139" s="117">
        <f>SUM(P140:P142)</f>
        <v>4.4744999999999999</v>
      </c>
      <c r="Q139" s="116"/>
      <c r="R139" s="117">
        <f>SUM(R140:R142)</f>
        <v>6.5549999999999997E-2</v>
      </c>
      <c r="S139" s="116"/>
      <c r="T139" s="118">
        <f>SUM(T140:T142)</f>
        <v>0</v>
      </c>
      <c r="AR139" s="112" t="s">
        <v>73</v>
      </c>
      <c r="AT139" s="119" t="s">
        <v>67</v>
      </c>
      <c r="AU139" s="119" t="s">
        <v>73</v>
      </c>
      <c r="AY139" s="112" t="s">
        <v>110</v>
      </c>
      <c r="BK139" s="120">
        <f>SUM(BK140:BK142)</f>
        <v>0</v>
      </c>
    </row>
    <row r="140" spans="2:65" s="1" customFormat="1" ht="24" customHeight="1">
      <c r="B140" s="123"/>
      <c r="C140" s="124" t="s">
        <v>141</v>
      </c>
      <c r="D140" s="124" t="s">
        <v>112</v>
      </c>
      <c r="E140" s="125" t="s">
        <v>142</v>
      </c>
      <c r="F140" s="126" t="s">
        <v>143</v>
      </c>
      <c r="G140" s="127" t="s">
        <v>144</v>
      </c>
      <c r="H140" s="128">
        <v>57</v>
      </c>
      <c r="I140" s="129"/>
      <c r="J140" s="129">
        <f>ROUND(I140*H140,2)</f>
        <v>0</v>
      </c>
      <c r="K140" s="126" t="s">
        <v>116</v>
      </c>
      <c r="L140" s="25"/>
      <c r="M140" s="130" t="s">
        <v>1</v>
      </c>
      <c r="N140" s="131" t="s">
        <v>34</v>
      </c>
      <c r="O140" s="132">
        <v>2.5999999999999999E-2</v>
      </c>
      <c r="P140" s="132">
        <f>O140*H140</f>
        <v>1.482</v>
      </c>
      <c r="Q140" s="132">
        <v>0</v>
      </c>
      <c r="R140" s="132">
        <f>Q140*H140</f>
        <v>0</v>
      </c>
      <c r="S140" s="132">
        <v>0</v>
      </c>
      <c r="T140" s="133">
        <f>S140*H140</f>
        <v>0</v>
      </c>
      <c r="AR140" s="134" t="s">
        <v>117</v>
      </c>
      <c r="AT140" s="134" t="s">
        <v>112</v>
      </c>
      <c r="AU140" s="134" t="s">
        <v>118</v>
      </c>
      <c r="AY140" s="13" t="s">
        <v>110</v>
      </c>
      <c r="BE140" s="135">
        <f>IF(N140="základná",J140,0)</f>
        <v>0</v>
      </c>
      <c r="BF140" s="135">
        <f>IF(N140="znížená",J140,0)</f>
        <v>0</v>
      </c>
      <c r="BG140" s="135">
        <f>IF(N140="zákl. prenesená",J140,0)</f>
        <v>0</v>
      </c>
      <c r="BH140" s="135">
        <f>IF(N140="zníž. prenesená",J140,0)</f>
        <v>0</v>
      </c>
      <c r="BI140" s="135">
        <f>IF(N140="nulová",J140,0)</f>
        <v>0</v>
      </c>
      <c r="BJ140" s="13" t="s">
        <v>118</v>
      </c>
      <c r="BK140" s="135">
        <f>ROUND(I140*H140,2)</f>
        <v>0</v>
      </c>
      <c r="BL140" s="13" t="s">
        <v>117</v>
      </c>
      <c r="BM140" s="134" t="s">
        <v>145</v>
      </c>
    </row>
    <row r="141" spans="2:65" s="1" customFormat="1" ht="16.5" customHeight="1">
      <c r="B141" s="123"/>
      <c r="C141" s="136" t="s">
        <v>139</v>
      </c>
      <c r="D141" s="136" t="s">
        <v>146</v>
      </c>
      <c r="E141" s="137" t="s">
        <v>147</v>
      </c>
      <c r="F141" s="138" t="s">
        <v>148</v>
      </c>
      <c r="G141" s="139" t="s">
        <v>144</v>
      </c>
      <c r="H141" s="140">
        <v>57</v>
      </c>
      <c r="I141" s="141"/>
      <c r="J141" s="141">
        <f>ROUND(I141*H141,2)</f>
        <v>0</v>
      </c>
      <c r="K141" s="138" t="s">
        <v>116</v>
      </c>
      <c r="L141" s="142"/>
      <c r="M141" s="143" t="s">
        <v>1</v>
      </c>
      <c r="N141" s="144" t="s">
        <v>34</v>
      </c>
      <c r="O141" s="132">
        <v>0</v>
      </c>
      <c r="P141" s="132">
        <f>O141*H141</f>
        <v>0</v>
      </c>
      <c r="Q141" s="132">
        <v>1.0499999999999999E-3</v>
      </c>
      <c r="R141" s="132">
        <f>Q141*H141</f>
        <v>5.9849999999999993E-2</v>
      </c>
      <c r="S141" s="132">
        <v>0</v>
      </c>
      <c r="T141" s="133">
        <f>S141*H141</f>
        <v>0</v>
      </c>
      <c r="AR141" s="134" t="s">
        <v>139</v>
      </c>
      <c r="AT141" s="134" t="s">
        <v>146</v>
      </c>
      <c r="AU141" s="134" t="s">
        <v>118</v>
      </c>
      <c r="AY141" s="13" t="s">
        <v>110</v>
      </c>
      <c r="BE141" s="135">
        <f>IF(N141="základná",J141,0)</f>
        <v>0</v>
      </c>
      <c r="BF141" s="135">
        <f>IF(N141="znížená",J141,0)</f>
        <v>0</v>
      </c>
      <c r="BG141" s="135">
        <f>IF(N141="zákl. prenesená",J141,0)</f>
        <v>0</v>
      </c>
      <c r="BH141" s="135">
        <f>IF(N141="zníž. prenesená",J141,0)</f>
        <v>0</v>
      </c>
      <c r="BI141" s="135">
        <f>IF(N141="nulová",J141,0)</f>
        <v>0</v>
      </c>
      <c r="BJ141" s="13" t="s">
        <v>118</v>
      </c>
      <c r="BK141" s="135">
        <f>ROUND(I141*H141,2)</f>
        <v>0</v>
      </c>
      <c r="BL141" s="13" t="s">
        <v>117</v>
      </c>
      <c r="BM141" s="134" t="s">
        <v>149</v>
      </c>
    </row>
    <row r="142" spans="2:65" s="1" customFormat="1" ht="24" customHeight="1">
      <c r="B142" s="123"/>
      <c r="C142" s="124" t="s">
        <v>150</v>
      </c>
      <c r="D142" s="124" t="s">
        <v>112</v>
      </c>
      <c r="E142" s="125" t="s">
        <v>151</v>
      </c>
      <c r="F142" s="126" t="s">
        <v>152</v>
      </c>
      <c r="G142" s="127" t="s">
        <v>144</v>
      </c>
      <c r="H142" s="128">
        <v>57</v>
      </c>
      <c r="I142" s="129"/>
      <c r="J142" s="129">
        <f>ROUND(I142*H142,2)</f>
        <v>0</v>
      </c>
      <c r="K142" s="126" t="s">
        <v>116</v>
      </c>
      <c r="L142" s="25"/>
      <c r="M142" s="130" t="s">
        <v>1</v>
      </c>
      <c r="N142" s="131" t="s">
        <v>34</v>
      </c>
      <c r="O142" s="132">
        <v>5.2499999999999998E-2</v>
      </c>
      <c r="P142" s="132">
        <f>O142*H142</f>
        <v>2.9924999999999997</v>
      </c>
      <c r="Q142" s="132">
        <v>1E-4</v>
      </c>
      <c r="R142" s="132">
        <f>Q142*H142</f>
        <v>5.7000000000000002E-3</v>
      </c>
      <c r="S142" s="132">
        <v>0</v>
      </c>
      <c r="T142" s="133">
        <f>S142*H142</f>
        <v>0</v>
      </c>
      <c r="AR142" s="134" t="s">
        <v>117</v>
      </c>
      <c r="AT142" s="134" t="s">
        <v>112</v>
      </c>
      <c r="AU142" s="134" t="s">
        <v>118</v>
      </c>
      <c r="AY142" s="13" t="s">
        <v>110</v>
      </c>
      <c r="BE142" s="135">
        <f>IF(N142="základná",J142,0)</f>
        <v>0</v>
      </c>
      <c r="BF142" s="135">
        <f>IF(N142="znížená",J142,0)</f>
        <v>0</v>
      </c>
      <c r="BG142" s="135">
        <f>IF(N142="zákl. prenesená",J142,0)</f>
        <v>0</v>
      </c>
      <c r="BH142" s="135">
        <f>IF(N142="zníž. prenesená",J142,0)</f>
        <v>0</v>
      </c>
      <c r="BI142" s="135">
        <f>IF(N142="nulová",J142,0)</f>
        <v>0</v>
      </c>
      <c r="BJ142" s="13" t="s">
        <v>118</v>
      </c>
      <c r="BK142" s="135">
        <f>ROUND(I142*H142,2)</f>
        <v>0</v>
      </c>
      <c r="BL142" s="13" t="s">
        <v>117</v>
      </c>
      <c r="BM142" s="134" t="s">
        <v>153</v>
      </c>
    </row>
    <row r="143" spans="2:65" s="11" customFormat="1" ht="22.95" customHeight="1">
      <c r="B143" s="111"/>
      <c r="D143" s="112" t="s">
        <v>67</v>
      </c>
      <c r="E143" s="121" t="s">
        <v>150</v>
      </c>
      <c r="F143" s="121" t="s">
        <v>154</v>
      </c>
      <c r="J143" s="122">
        <f>BK143</f>
        <v>0</v>
      </c>
      <c r="L143" s="111"/>
      <c r="M143" s="115"/>
      <c r="N143" s="116"/>
      <c r="O143" s="116"/>
      <c r="P143" s="117">
        <f>SUM(P144:P145)</f>
        <v>6.5945</v>
      </c>
      <c r="Q143" s="116"/>
      <c r="R143" s="117">
        <f>SUM(R144:R145)</f>
        <v>0</v>
      </c>
      <c r="S143" s="116"/>
      <c r="T143" s="118">
        <f>SUM(T144:T145)</f>
        <v>0</v>
      </c>
      <c r="AR143" s="112" t="s">
        <v>73</v>
      </c>
      <c r="AT143" s="119" t="s">
        <v>67</v>
      </c>
      <c r="AU143" s="119" t="s">
        <v>73</v>
      </c>
      <c r="AY143" s="112" t="s">
        <v>110</v>
      </c>
      <c r="BK143" s="120">
        <f>SUM(BK144:BK145)</f>
        <v>0</v>
      </c>
    </row>
    <row r="144" spans="2:65" s="1" customFormat="1" ht="16.5" customHeight="1">
      <c r="B144" s="123"/>
      <c r="C144" s="124" t="s">
        <v>155</v>
      </c>
      <c r="D144" s="124" t="s">
        <v>112</v>
      </c>
      <c r="E144" s="125" t="s">
        <v>156</v>
      </c>
      <c r="F144" s="126" t="s">
        <v>157</v>
      </c>
      <c r="G144" s="127" t="s">
        <v>115</v>
      </c>
      <c r="H144" s="128">
        <v>10.9</v>
      </c>
      <c r="I144" s="129"/>
      <c r="J144" s="129">
        <f>ROUND(I144*H144,2)</f>
        <v>0</v>
      </c>
      <c r="K144" s="126" t="s">
        <v>116</v>
      </c>
      <c r="L144" s="25"/>
      <c r="M144" s="130" t="s">
        <v>1</v>
      </c>
      <c r="N144" s="131" t="s">
        <v>34</v>
      </c>
      <c r="O144" s="132">
        <v>0.59799999999999998</v>
      </c>
      <c r="P144" s="132">
        <f>O144*H144</f>
        <v>6.5182000000000002</v>
      </c>
      <c r="Q144" s="132">
        <v>0</v>
      </c>
      <c r="R144" s="132">
        <f>Q144*H144</f>
        <v>0</v>
      </c>
      <c r="S144" s="132">
        <v>0</v>
      </c>
      <c r="T144" s="133">
        <f>S144*H144</f>
        <v>0</v>
      </c>
      <c r="AR144" s="134" t="s">
        <v>117</v>
      </c>
      <c r="AT144" s="134" t="s">
        <v>112</v>
      </c>
      <c r="AU144" s="134" t="s">
        <v>118</v>
      </c>
      <c r="AY144" s="13" t="s">
        <v>110</v>
      </c>
      <c r="BE144" s="135">
        <f>IF(N144="základná",J144,0)</f>
        <v>0</v>
      </c>
      <c r="BF144" s="135">
        <f>IF(N144="znížená",J144,0)</f>
        <v>0</v>
      </c>
      <c r="BG144" s="135">
        <f>IF(N144="zákl. prenesená",J144,0)</f>
        <v>0</v>
      </c>
      <c r="BH144" s="135">
        <f>IF(N144="zníž. prenesená",J144,0)</f>
        <v>0</v>
      </c>
      <c r="BI144" s="135">
        <f>IF(N144="nulová",J144,0)</f>
        <v>0</v>
      </c>
      <c r="BJ144" s="13" t="s">
        <v>118</v>
      </c>
      <c r="BK144" s="135">
        <f>ROUND(I144*H144,2)</f>
        <v>0</v>
      </c>
      <c r="BL144" s="13" t="s">
        <v>117</v>
      </c>
      <c r="BM144" s="134" t="s">
        <v>158</v>
      </c>
    </row>
    <row r="145" spans="2:65" s="1" customFormat="1" ht="24" customHeight="1">
      <c r="B145" s="123"/>
      <c r="C145" s="124" t="s">
        <v>159</v>
      </c>
      <c r="D145" s="124" t="s">
        <v>112</v>
      </c>
      <c r="E145" s="125" t="s">
        <v>160</v>
      </c>
      <c r="F145" s="126" t="s">
        <v>161</v>
      </c>
      <c r="G145" s="127" t="s">
        <v>115</v>
      </c>
      <c r="H145" s="149">
        <v>10.9</v>
      </c>
      <c r="I145" s="129"/>
      <c r="J145" s="129">
        <f>ROUND(I145*H145,2)</f>
        <v>0</v>
      </c>
      <c r="K145" s="126" t="s">
        <v>116</v>
      </c>
      <c r="L145" s="25"/>
      <c r="M145" s="130" t="s">
        <v>1</v>
      </c>
      <c r="N145" s="131" t="s">
        <v>34</v>
      </c>
      <c r="O145" s="132">
        <v>7.0000000000000001E-3</v>
      </c>
      <c r="P145" s="132">
        <f>O145*H145</f>
        <v>7.6300000000000007E-2</v>
      </c>
      <c r="Q145" s="132">
        <v>0</v>
      </c>
      <c r="R145" s="132">
        <f>Q145*H145</f>
        <v>0</v>
      </c>
      <c r="S145" s="132">
        <v>0</v>
      </c>
      <c r="T145" s="133">
        <f>S145*H145</f>
        <v>0</v>
      </c>
      <c r="AR145" s="134" t="s">
        <v>117</v>
      </c>
      <c r="AT145" s="134" t="s">
        <v>112</v>
      </c>
      <c r="AU145" s="134" t="s">
        <v>118</v>
      </c>
      <c r="AY145" s="13" t="s">
        <v>110</v>
      </c>
      <c r="BE145" s="135">
        <f>IF(N145="základná",J145,0)</f>
        <v>0</v>
      </c>
      <c r="BF145" s="135">
        <f>IF(N145="znížená",J145,0)</f>
        <v>0</v>
      </c>
      <c r="BG145" s="135">
        <f>IF(N145="zákl. prenesená",J145,0)</f>
        <v>0</v>
      </c>
      <c r="BH145" s="135">
        <f>IF(N145="zníž. prenesená",J145,0)</f>
        <v>0</v>
      </c>
      <c r="BI145" s="135">
        <f>IF(N145="nulová",J145,0)</f>
        <v>0</v>
      </c>
      <c r="BJ145" s="13" t="s">
        <v>118</v>
      </c>
      <c r="BK145" s="135">
        <f>ROUND(I145*H145,2)</f>
        <v>0</v>
      </c>
      <c r="BL145" s="13" t="s">
        <v>117</v>
      </c>
      <c r="BM145" s="134" t="s">
        <v>162</v>
      </c>
    </row>
    <row r="146" spans="2:65" s="11" customFormat="1" ht="22.95" customHeight="1">
      <c r="B146" s="111"/>
      <c r="D146" s="112" t="s">
        <v>67</v>
      </c>
      <c r="E146" s="121" t="s">
        <v>163</v>
      </c>
      <c r="F146" s="121" t="s">
        <v>164</v>
      </c>
      <c r="J146" s="122">
        <f>BK146</f>
        <v>0</v>
      </c>
      <c r="L146" s="111"/>
      <c r="M146" s="115"/>
      <c r="N146" s="116"/>
      <c r="O146" s="116"/>
      <c r="P146" s="117">
        <f>P147</f>
        <v>11.539128</v>
      </c>
      <c r="Q146" s="116"/>
      <c r="R146" s="117">
        <f>R147</f>
        <v>0</v>
      </c>
      <c r="S146" s="116"/>
      <c r="T146" s="118">
        <f>T147</f>
        <v>0</v>
      </c>
      <c r="AR146" s="112" t="s">
        <v>73</v>
      </c>
      <c r="AT146" s="119" t="s">
        <v>67</v>
      </c>
      <c r="AU146" s="119" t="s">
        <v>73</v>
      </c>
      <c r="AY146" s="112" t="s">
        <v>110</v>
      </c>
      <c r="BK146" s="120">
        <f>BK147</f>
        <v>0</v>
      </c>
    </row>
    <row r="147" spans="2:65" s="1" customFormat="1" ht="24" customHeight="1">
      <c r="B147" s="123"/>
      <c r="C147" s="124" t="s">
        <v>165</v>
      </c>
      <c r="D147" s="124" t="s">
        <v>112</v>
      </c>
      <c r="E147" s="125" t="s">
        <v>166</v>
      </c>
      <c r="F147" s="126" t="s">
        <v>167</v>
      </c>
      <c r="G147" s="127" t="s">
        <v>168</v>
      </c>
      <c r="H147" s="128">
        <v>8.952</v>
      </c>
      <c r="I147" s="129"/>
      <c r="J147" s="129">
        <f>ROUND(I147*H147,2)</f>
        <v>0</v>
      </c>
      <c r="K147" s="126" t="s">
        <v>116</v>
      </c>
      <c r="L147" s="25"/>
      <c r="M147" s="130" t="s">
        <v>1</v>
      </c>
      <c r="N147" s="131" t="s">
        <v>34</v>
      </c>
      <c r="O147" s="132">
        <v>1.2889999999999999</v>
      </c>
      <c r="P147" s="132">
        <f>O147*H147</f>
        <v>11.539128</v>
      </c>
      <c r="Q147" s="132">
        <v>0</v>
      </c>
      <c r="R147" s="132">
        <f>Q147*H147</f>
        <v>0</v>
      </c>
      <c r="S147" s="132">
        <v>0</v>
      </c>
      <c r="T147" s="133">
        <f>S147*H147</f>
        <v>0</v>
      </c>
      <c r="AR147" s="134" t="s">
        <v>117</v>
      </c>
      <c r="AT147" s="134" t="s">
        <v>112</v>
      </c>
      <c r="AU147" s="134" t="s">
        <v>118</v>
      </c>
      <c r="AY147" s="13" t="s">
        <v>110</v>
      </c>
      <c r="BE147" s="135">
        <f>IF(N147="základná",J147,0)</f>
        <v>0</v>
      </c>
      <c r="BF147" s="135">
        <f>IF(N147="znížená",J147,0)</f>
        <v>0</v>
      </c>
      <c r="BG147" s="135">
        <f>IF(N147="zákl. prenesená",J147,0)</f>
        <v>0</v>
      </c>
      <c r="BH147" s="135">
        <f>IF(N147="zníž. prenesená",J147,0)</f>
        <v>0</v>
      </c>
      <c r="BI147" s="135">
        <f>IF(N147="nulová",J147,0)</f>
        <v>0</v>
      </c>
      <c r="BJ147" s="13" t="s">
        <v>118</v>
      </c>
      <c r="BK147" s="135">
        <f>ROUND(I147*H147,2)</f>
        <v>0</v>
      </c>
      <c r="BL147" s="13" t="s">
        <v>117</v>
      </c>
      <c r="BM147" s="134" t="s">
        <v>169</v>
      </c>
    </row>
    <row r="148" spans="2:65" s="11" customFormat="1" ht="25.95" customHeight="1">
      <c r="B148" s="111"/>
      <c r="D148" s="112" t="s">
        <v>67</v>
      </c>
      <c r="E148" s="113" t="s">
        <v>170</v>
      </c>
      <c r="F148" s="113" t="s">
        <v>171</v>
      </c>
      <c r="J148" s="114">
        <f>BK148</f>
        <v>0</v>
      </c>
      <c r="L148" s="111"/>
      <c r="M148" s="115"/>
      <c r="N148" s="116"/>
      <c r="O148" s="116"/>
      <c r="P148" s="117">
        <f>P149+P151+P174+P191+P202+P205+P209</f>
        <v>41.537564000000003</v>
      </c>
      <c r="Q148" s="116"/>
      <c r="R148" s="117">
        <f>R149+R151+R174+R191+R202+R205+R209</f>
        <v>0.28128399999999992</v>
      </c>
      <c r="S148" s="116"/>
      <c r="T148" s="118">
        <f>T149+T151+T174+T191+T202+T205+T209</f>
        <v>0</v>
      </c>
      <c r="AR148" s="112" t="s">
        <v>118</v>
      </c>
      <c r="AT148" s="119" t="s">
        <v>67</v>
      </c>
      <c r="AU148" s="119" t="s">
        <v>68</v>
      </c>
      <c r="AY148" s="112" t="s">
        <v>110</v>
      </c>
      <c r="BK148" s="120">
        <f>BK149+BK151+BK174+BK191+BK202+BK205+BK209</f>
        <v>0</v>
      </c>
    </row>
    <row r="149" spans="2:65" s="11" customFormat="1" ht="22.95" customHeight="1">
      <c r="B149" s="111"/>
      <c r="D149" s="112" t="s">
        <v>67</v>
      </c>
      <c r="E149" s="121" t="s">
        <v>172</v>
      </c>
      <c r="F149" s="121" t="s">
        <v>173</v>
      </c>
      <c r="J149" s="122">
        <f>BK149</f>
        <v>0</v>
      </c>
      <c r="L149" s="111"/>
      <c r="M149" s="115"/>
      <c r="N149" s="116"/>
      <c r="O149" s="116"/>
      <c r="P149" s="117">
        <f>P150</f>
        <v>0.23311000000000001</v>
      </c>
      <c r="Q149" s="116"/>
      <c r="R149" s="117">
        <f>R150</f>
        <v>1E-4</v>
      </c>
      <c r="S149" s="116"/>
      <c r="T149" s="118">
        <f>T150</f>
        <v>0</v>
      </c>
      <c r="AR149" s="112" t="s">
        <v>118</v>
      </c>
      <c r="AT149" s="119" t="s">
        <v>67</v>
      </c>
      <c r="AU149" s="119" t="s">
        <v>73</v>
      </c>
      <c r="AY149" s="112" t="s">
        <v>110</v>
      </c>
      <c r="BK149" s="120">
        <f>BK150</f>
        <v>0</v>
      </c>
    </row>
    <row r="150" spans="2:65" s="1" customFormat="1" ht="24" customHeight="1">
      <c r="B150" s="123"/>
      <c r="C150" s="124" t="s">
        <v>174</v>
      </c>
      <c r="D150" s="124" t="s">
        <v>112</v>
      </c>
      <c r="E150" s="125" t="s">
        <v>175</v>
      </c>
      <c r="F150" s="126" t="s">
        <v>176</v>
      </c>
      <c r="G150" s="127" t="s">
        <v>177</v>
      </c>
      <c r="H150" s="128">
        <v>1</v>
      </c>
      <c r="I150" s="129"/>
      <c r="J150" s="129">
        <f>ROUND(I150*H150,2)</f>
        <v>0</v>
      </c>
      <c r="K150" s="126" t="s">
        <v>178</v>
      </c>
      <c r="L150" s="25"/>
      <c r="M150" s="130" t="s">
        <v>1</v>
      </c>
      <c r="N150" s="131" t="s">
        <v>34</v>
      </c>
      <c r="O150" s="132">
        <v>0.23311000000000001</v>
      </c>
      <c r="P150" s="132">
        <f>O150*H150</f>
        <v>0.23311000000000001</v>
      </c>
      <c r="Q150" s="132">
        <v>1E-4</v>
      </c>
      <c r="R150" s="132">
        <f>Q150*H150</f>
        <v>1E-4</v>
      </c>
      <c r="S150" s="132">
        <v>0</v>
      </c>
      <c r="T150" s="133">
        <f>S150*H150</f>
        <v>0</v>
      </c>
      <c r="AR150" s="134" t="s">
        <v>179</v>
      </c>
      <c r="AT150" s="134" t="s">
        <v>112</v>
      </c>
      <c r="AU150" s="134" t="s">
        <v>118</v>
      </c>
      <c r="AY150" s="13" t="s">
        <v>110</v>
      </c>
      <c r="BE150" s="135">
        <f>IF(N150="základná",J150,0)</f>
        <v>0</v>
      </c>
      <c r="BF150" s="135">
        <f>IF(N150="znížená",J150,0)</f>
        <v>0</v>
      </c>
      <c r="BG150" s="135">
        <f>IF(N150="zákl. prenesená",J150,0)</f>
        <v>0</v>
      </c>
      <c r="BH150" s="135">
        <f>IF(N150="zníž. prenesená",J150,0)</f>
        <v>0</v>
      </c>
      <c r="BI150" s="135">
        <f>IF(N150="nulová",J150,0)</f>
        <v>0</v>
      </c>
      <c r="BJ150" s="13" t="s">
        <v>118</v>
      </c>
      <c r="BK150" s="135">
        <f>ROUND(I150*H150,2)</f>
        <v>0</v>
      </c>
      <c r="BL150" s="13" t="s">
        <v>179</v>
      </c>
      <c r="BM150" s="134" t="s">
        <v>180</v>
      </c>
    </row>
    <row r="151" spans="2:65" s="11" customFormat="1" ht="22.95" customHeight="1">
      <c r="B151" s="111"/>
      <c r="D151" s="112" t="s">
        <v>67</v>
      </c>
      <c r="E151" s="121" t="s">
        <v>181</v>
      </c>
      <c r="F151" s="121" t="s">
        <v>182</v>
      </c>
      <c r="J151" s="122">
        <f>BK151</f>
        <v>0</v>
      </c>
      <c r="L151" s="111"/>
      <c r="M151" s="115"/>
      <c r="N151" s="116"/>
      <c r="O151" s="116"/>
      <c r="P151" s="117">
        <f>SUM(P152:P173)</f>
        <v>14.175705000000002</v>
      </c>
      <c r="Q151" s="116"/>
      <c r="R151" s="117">
        <f>SUM(R152:R173)</f>
        <v>0.14215900000000001</v>
      </c>
      <c r="S151" s="116"/>
      <c r="T151" s="118">
        <f>SUM(T152:T173)</f>
        <v>0</v>
      </c>
      <c r="AR151" s="112" t="s">
        <v>118</v>
      </c>
      <c r="AT151" s="119" t="s">
        <v>67</v>
      </c>
      <c r="AU151" s="119" t="s">
        <v>73</v>
      </c>
      <c r="AY151" s="112" t="s">
        <v>110</v>
      </c>
      <c r="BK151" s="120">
        <f>SUM(BK152:BK173)</f>
        <v>0</v>
      </c>
    </row>
    <row r="152" spans="2:65" s="1" customFormat="1" ht="24" customHeight="1">
      <c r="B152" s="123"/>
      <c r="C152" s="124" t="s">
        <v>183</v>
      </c>
      <c r="D152" s="124" t="s">
        <v>112</v>
      </c>
      <c r="E152" s="125" t="s">
        <v>184</v>
      </c>
      <c r="F152" s="126" t="s">
        <v>185</v>
      </c>
      <c r="G152" s="127" t="s">
        <v>144</v>
      </c>
      <c r="H152" s="128">
        <v>1</v>
      </c>
      <c r="I152" s="129"/>
      <c r="J152" s="129">
        <f t="shared" ref="J152:J173" si="0">ROUND(I152*H152,2)</f>
        <v>0</v>
      </c>
      <c r="K152" s="126" t="s">
        <v>116</v>
      </c>
      <c r="L152" s="25"/>
      <c r="M152" s="130" t="s">
        <v>1</v>
      </c>
      <c r="N152" s="131" t="s">
        <v>34</v>
      </c>
      <c r="O152" s="132">
        <v>0.42571999999999999</v>
      </c>
      <c r="P152" s="132">
        <f t="shared" ref="P152:P173" si="1">O152*H152</f>
        <v>0.42571999999999999</v>
      </c>
      <c r="Q152" s="132">
        <v>2.7299999999999998E-3</v>
      </c>
      <c r="R152" s="132">
        <f t="shared" ref="R152:R173" si="2">Q152*H152</f>
        <v>2.7299999999999998E-3</v>
      </c>
      <c r="S152" s="132">
        <v>0</v>
      </c>
      <c r="T152" s="133">
        <f t="shared" ref="T152:T173" si="3">S152*H152</f>
        <v>0</v>
      </c>
      <c r="AR152" s="134" t="s">
        <v>179</v>
      </c>
      <c r="AT152" s="134" t="s">
        <v>112</v>
      </c>
      <c r="AU152" s="134" t="s">
        <v>118</v>
      </c>
      <c r="AY152" s="13" t="s">
        <v>110</v>
      </c>
      <c r="BE152" s="135">
        <f t="shared" ref="BE152:BE173" si="4">IF(N152="základná",J152,0)</f>
        <v>0</v>
      </c>
      <c r="BF152" s="135">
        <f t="shared" ref="BF152:BF173" si="5">IF(N152="znížená",J152,0)</f>
        <v>0</v>
      </c>
      <c r="BG152" s="135">
        <f t="shared" ref="BG152:BG173" si="6">IF(N152="zákl. prenesená",J152,0)</f>
        <v>0</v>
      </c>
      <c r="BH152" s="135">
        <f t="shared" ref="BH152:BH173" si="7">IF(N152="zníž. prenesená",J152,0)</f>
        <v>0</v>
      </c>
      <c r="BI152" s="135">
        <f t="shared" ref="BI152:BI173" si="8">IF(N152="nulová",J152,0)</f>
        <v>0</v>
      </c>
      <c r="BJ152" s="13" t="s">
        <v>118</v>
      </c>
      <c r="BK152" s="135">
        <f t="shared" ref="BK152:BK173" si="9">ROUND(I152*H152,2)</f>
        <v>0</v>
      </c>
      <c r="BL152" s="13" t="s">
        <v>179</v>
      </c>
      <c r="BM152" s="134" t="s">
        <v>186</v>
      </c>
    </row>
    <row r="153" spans="2:65" s="1" customFormat="1" ht="24" customHeight="1">
      <c r="B153" s="123"/>
      <c r="C153" s="124" t="s">
        <v>187</v>
      </c>
      <c r="D153" s="124" t="s">
        <v>112</v>
      </c>
      <c r="E153" s="125" t="s">
        <v>188</v>
      </c>
      <c r="F153" s="126" t="s">
        <v>189</v>
      </c>
      <c r="G153" s="127" t="s">
        <v>144</v>
      </c>
      <c r="H153" s="128">
        <v>1.5</v>
      </c>
      <c r="I153" s="129"/>
      <c r="J153" s="129">
        <f t="shared" si="0"/>
        <v>0</v>
      </c>
      <c r="K153" s="126" t="s">
        <v>116</v>
      </c>
      <c r="L153" s="25"/>
      <c r="M153" s="130" t="s">
        <v>1</v>
      </c>
      <c r="N153" s="131" t="s">
        <v>34</v>
      </c>
      <c r="O153" s="132">
        <v>0.44901000000000002</v>
      </c>
      <c r="P153" s="132">
        <f t="shared" si="1"/>
        <v>0.67351500000000009</v>
      </c>
      <c r="Q153" s="132">
        <v>3.5300000000000002E-3</v>
      </c>
      <c r="R153" s="132">
        <f t="shared" si="2"/>
        <v>5.2950000000000002E-3</v>
      </c>
      <c r="S153" s="132">
        <v>0</v>
      </c>
      <c r="T153" s="133">
        <f t="shared" si="3"/>
        <v>0</v>
      </c>
      <c r="AR153" s="134" t="s">
        <v>179</v>
      </c>
      <c r="AT153" s="134" t="s">
        <v>112</v>
      </c>
      <c r="AU153" s="134" t="s">
        <v>118</v>
      </c>
      <c r="AY153" s="13" t="s">
        <v>110</v>
      </c>
      <c r="BE153" s="135">
        <f t="shared" si="4"/>
        <v>0</v>
      </c>
      <c r="BF153" s="135">
        <f t="shared" si="5"/>
        <v>0</v>
      </c>
      <c r="BG153" s="135">
        <f t="shared" si="6"/>
        <v>0</v>
      </c>
      <c r="BH153" s="135">
        <f t="shared" si="7"/>
        <v>0</v>
      </c>
      <c r="BI153" s="135">
        <f t="shared" si="8"/>
        <v>0</v>
      </c>
      <c r="BJ153" s="13" t="s">
        <v>118</v>
      </c>
      <c r="BK153" s="135">
        <f t="shared" si="9"/>
        <v>0</v>
      </c>
      <c r="BL153" s="13" t="s">
        <v>179</v>
      </c>
      <c r="BM153" s="134" t="s">
        <v>190</v>
      </c>
    </row>
    <row r="154" spans="2:65" s="1" customFormat="1" ht="24" customHeight="1">
      <c r="B154" s="123"/>
      <c r="C154" s="124" t="s">
        <v>179</v>
      </c>
      <c r="D154" s="124" t="s">
        <v>112</v>
      </c>
      <c r="E154" s="125" t="s">
        <v>191</v>
      </c>
      <c r="F154" s="126" t="s">
        <v>192</v>
      </c>
      <c r="G154" s="127" t="s">
        <v>144</v>
      </c>
      <c r="H154" s="128">
        <v>3</v>
      </c>
      <c r="I154" s="129"/>
      <c r="J154" s="129">
        <f t="shared" si="0"/>
        <v>0</v>
      </c>
      <c r="K154" s="126" t="s">
        <v>116</v>
      </c>
      <c r="L154" s="25"/>
      <c r="M154" s="130" t="s">
        <v>1</v>
      </c>
      <c r="N154" s="131" t="s">
        <v>34</v>
      </c>
      <c r="O154" s="132">
        <v>0.49197000000000002</v>
      </c>
      <c r="P154" s="132">
        <f t="shared" si="1"/>
        <v>1.4759100000000001</v>
      </c>
      <c r="Q154" s="132">
        <v>4.0699999999999998E-3</v>
      </c>
      <c r="R154" s="132">
        <f t="shared" si="2"/>
        <v>1.2209999999999999E-2</v>
      </c>
      <c r="S154" s="132">
        <v>0</v>
      </c>
      <c r="T154" s="133">
        <f t="shared" si="3"/>
        <v>0</v>
      </c>
      <c r="AR154" s="134" t="s">
        <v>179</v>
      </c>
      <c r="AT154" s="134" t="s">
        <v>112</v>
      </c>
      <c r="AU154" s="134" t="s">
        <v>118</v>
      </c>
      <c r="AY154" s="13" t="s">
        <v>110</v>
      </c>
      <c r="BE154" s="135">
        <f t="shared" si="4"/>
        <v>0</v>
      </c>
      <c r="BF154" s="135">
        <f t="shared" si="5"/>
        <v>0</v>
      </c>
      <c r="BG154" s="135">
        <f t="shared" si="6"/>
        <v>0</v>
      </c>
      <c r="BH154" s="135">
        <f t="shared" si="7"/>
        <v>0</v>
      </c>
      <c r="BI154" s="135">
        <f t="shared" si="8"/>
        <v>0</v>
      </c>
      <c r="BJ154" s="13" t="s">
        <v>118</v>
      </c>
      <c r="BK154" s="135">
        <f t="shared" si="9"/>
        <v>0</v>
      </c>
      <c r="BL154" s="13" t="s">
        <v>179</v>
      </c>
      <c r="BM154" s="134" t="s">
        <v>193</v>
      </c>
    </row>
    <row r="155" spans="2:65" s="1" customFormat="1" ht="16.5" customHeight="1">
      <c r="B155" s="123"/>
      <c r="C155" s="124" t="s">
        <v>194</v>
      </c>
      <c r="D155" s="124" t="s">
        <v>112</v>
      </c>
      <c r="E155" s="125" t="s">
        <v>195</v>
      </c>
      <c r="F155" s="126" t="s">
        <v>196</v>
      </c>
      <c r="G155" s="127" t="s">
        <v>144</v>
      </c>
      <c r="H155" s="128">
        <v>5</v>
      </c>
      <c r="I155" s="129"/>
      <c r="J155" s="129">
        <f t="shared" si="0"/>
        <v>0</v>
      </c>
      <c r="K155" s="126" t="s">
        <v>116</v>
      </c>
      <c r="L155" s="25"/>
      <c r="M155" s="130" t="s">
        <v>1</v>
      </c>
      <c r="N155" s="131" t="s">
        <v>34</v>
      </c>
      <c r="O155" s="132">
        <v>0.29058</v>
      </c>
      <c r="P155" s="132">
        <f t="shared" si="1"/>
        <v>1.4529000000000001</v>
      </c>
      <c r="Q155" s="132">
        <v>4.2100000000000002E-3</v>
      </c>
      <c r="R155" s="132">
        <f t="shared" si="2"/>
        <v>2.1049999999999999E-2</v>
      </c>
      <c r="S155" s="132">
        <v>0</v>
      </c>
      <c r="T155" s="133">
        <f t="shared" si="3"/>
        <v>0</v>
      </c>
      <c r="AR155" s="134" t="s">
        <v>179</v>
      </c>
      <c r="AT155" s="134" t="s">
        <v>112</v>
      </c>
      <c r="AU155" s="134" t="s">
        <v>118</v>
      </c>
      <c r="AY155" s="13" t="s">
        <v>110</v>
      </c>
      <c r="BE155" s="135">
        <f t="shared" si="4"/>
        <v>0</v>
      </c>
      <c r="BF155" s="135">
        <f t="shared" si="5"/>
        <v>0</v>
      </c>
      <c r="BG155" s="135">
        <f t="shared" si="6"/>
        <v>0</v>
      </c>
      <c r="BH155" s="135">
        <f t="shared" si="7"/>
        <v>0</v>
      </c>
      <c r="BI155" s="135">
        <f t="shared" si="8"/>
        <v>0</v>
      </c>
      <c r="BJ155" s="13" t="s">
        <v>118</v>
      </c>
      <c r="BK155" s="135">
        <f t="shared" si="9"/>
        <v>0</v>
      </c>
      <c r="BL155" s="13" t="s">
        <v>179</v>
      </c>
      <c r="BM155" s="134" t="s">
        <v>197</v>
      </c>
    </row>
    <row r="156" spans="2:65" s="1" customFormat="1" ht="16.5" customHeight="1">
      <c r="B156" s="123"/>
      <c r="C156" s="124" t="s">
        <v>198</v>
      </c>
      <c r="D156" s="124" t="s">
        <v>112</v>
      </c>
      <c r="E156" s="125" t="s">
        <v>199</v>
      </c>
      <c r="F156" s="126" t="s">
        <v>200</v>
      </c>
      <c r="G156" s="127" t="s">
        <v>144</v>
      </c>
      <c r="H156" s="128">
        <v>4</v>
      </c>
      <c r="I156" s="129"/>
      <c r="J156" s="129">
        <f t="shared" si="0"/>
        <v>0</v>
      </c>
      <c r="K156" s="126" t="s">
        <v>116</v>
      </c>
      <c r="L156" s="25"/>
      <c r="M156" s="130" t="s">
        <v>1</v>
      </c>
      <c r="N156" s="131" t="s">
        <v>34</v>
      </c>
      <c r="O156" s="132">
        <v>0.29859999999999998</v>
      </c>
      <c r="P156" s="132">
        <f t="shared" si="1"/>
        <v>1.1943999999999999</v>
      </c>
      <c r="Q156" s="132">
        <v>5.9199999999999999E-3</v>
      </c>
      <c r="R156" s="132">
        <f t="shared" si="2"/>
        <v>2.368E-2</v>
      </c>
      <c r="S156" s="132">
        <v>0</v>
      </c>
      <c r="T156" s="133">
        <f t="shared" si="3"/>
        <v>0</v>
      </c>
      <c r="AR156" s="134" t="s">
        <v>179</v>
      </c>
      <c r="AT156" s="134" t="s">
        <v>112</v>
      </c>
      <c r="AU156" s="134" t="s">
        <v>118</v>
      </c>
      <c r="AY156" s="13" t="s">
        <v>110</v>
      </c>
      <c r="BE156" s="135">
        <f t="shared" si="4"/>
        <v>0</v>
      </c>
      <c r="BF156" s="135">
        <f t="shared" si="5"/>
        <v>0</v>
      </c>
      <c r="BG156" s="135">
        <f t="shared" si="6"/>
        <v>0</v>
      </c>
      <c r="BH156" s="135">
        <f t="shared" si="7"/>
        <v>0</v>
      </c>
      <c r="BI156" s="135">
        <f t="shared" si="8"/>
        <v>0</v>
      </c>
      <c r="BJ156" s="13" t="s">
        <v>118</v>
      </c>
      <c r="BK156" s="135">
        <f t="shared" si="9"/>
        <v>0</v>
      </c>
      <c r="BL156" s="13" t="s">
        <v>179</v>
      </c>
      <c r="BM156" s="134" t="s">
        <v>201</v>
      </c>
    </row>
    <row r="157" spans="2:65" s="1" customFormat="1" ht="24" customHeight="1">
      <c r="B157" s="123"/>
      <c r="C157" s="124" t="s">
        <v>202</v>
      </c>
      <c r="D157" s="124" t="s">
        <v>112</v>
      </c>
      <c r="E157" s="125" t="s">
        <v>203</v>
      </c>
      <c r="F157" s="126" t="s">
        <v>204</v>
      </c>
      <c r="G157" s="127" t="s">
        <v>144</v>
      </c>
      <c r="H157" s="128">
        <v>1</v>
      </c>
      <c r="I157" s="129"/>
      <c r="J157" s="129">
        <f t="shared" si="0"/>
        <v>0</v>
      </c>
      <c r="K157" s="126" t="s">
        <v>116</v>
      </c>
      <c r="L157" s="25"/>
      <c r="M157" s="130" t="s">
        <v>1</v>
      </c>
      <c r="N157" s="131" t="s">
        <v>34</v>
      </c>
      <c r="O157" s="132">
        <v>0.44578000000000001</v>
      </c>
      <c r="P157" s="132">
        <f t="shared" si="1"/>
        <v>0.44578000000000001</v>
      </c>
      <c r="Q157" s="132">
        <v>4.81E-3</v>
      </c>
      <c r="R157" s="132">
        <f t="shared" si="2"/>
        <v>4.81E-3</v>
      </c>
      <c r="S157" s="132">
        <v>0</v>
      </c>
      <c r="T157" s="133">
        <f t="shared" si="3"/>
        <v>0</v>
      </c>
      <c r="AR157" s="134" t="s">
        <v>179</v>
      </c>
      <c r="AT157" s="134" t="s">
        <v>112</v>
      </c>
      <c r="AU157" s="134" t="s">
        <v>118</v>
      </c>
      <c r="AY157" s="13" t="s">
        <v>110</v>
      </c>
      <c r="BE157" s="135">
        <f t="shared" si="4"/>
        <v>0</v>
      </c>
      <c r="BF157" s="135">
        <f t="shared" si="5"/>
        <v>0</v>
      </c>
      <c r="BG157" s="135">
        <f t="shared" si="6"/>
        <v>0</v>
      </c>
      <c r="BH157" s="135">
        <f t="shared" si="7"/>
        <v>0</v>
      </c>
      <c r="BI157" s="135">
        <f t="shared" si="8"/>
        <v>0</v>
      </c>
      <c r="BJ157" s="13" t="s">
        <v>118</v>
      </c>
      <c r="BK157" s="135">
        <f t="shared" si="9"/>
        <v>0</v>
      </c>
      <c r="BL157" s="13" t="s">
        <v>179</v>
      </c>
      <c r="BM157" s="134" t="s">
        <v>205</v>
      </c>
    </row>
    <row r="158" spans="2:65" s="1" customFormat="1" ht="24" customHeight="1">
      <c r="B158" s="123"/>
      <c r="C158" s="124" t="s">
        <v>7</v>
      </c>
      <c r="D158" s="124" t="s">
        <v>112</v>
      </c>
      <c r="E158" s="125" t="s">
        <v>206</v>
      </c>
      <c r="F158" s="126" t="s">
        <v>207</v>
      </c>
      <c r="G158" s="127" t="s">
        <v>144</v>
      </c>
      <c r="H158" s="128">
        <v>1.6</v>
      </c>
      <c r="I158" s="129"/>
      <c r="J158" s="129">
        <f t="shared" si="0"/>
        <v>0</v>
      </c>
      <c r="K158" s="126" t="s">
        <v>116</v>
      </c>
      <c r="L158" s="25"/>
      <c r="M158" s="130" t="s">
        <v>1</v>
      </c>
      <c r="N158" s="131" t="s">
        <v>34</v>
      </c>
      <c r="O158" s="132">
        <v>1.1022000000000001</v>
      </c>
      <c r="P158" s="132">
        <f t="shared" si="1"/>
        <v>1.7635200000000002</v>
      </c>
      <c r="Q158" s="132">
        <v>1.214E-2</v>
      </c>
      <c r="R158" s="132">
        <f t="shared" si="2"/>
        <v>1.9424E-2</v>
      </c>
      <c r="S158" s="132">
        <v>0</v>
      </c>
      <c r="T158" s="133">
        <f t="shared" si="3"/>
        <v>0</v>
      </c>
      <c r="AR158" s="134" t="s">
        <v>179</v>
      </c>
      <c r="AT158" s="134" t="s">
        <v>112</v>
      </c>
      <c r="AU158" s="134" t="s">
        <v>118</v>
      </c>
      <c r="AY158" s="13" t="s">
        <v>110</v>
      </c>
      <c r="BE158" s="135">
        <f t="shared" si="4"/>
        <v>0</v>
      </c>
      <c r="BF158" s="135">
        <f t="shared" si="5"/>
        <v>0</v>
      </c>
      <c r="BG158" s="135">
        <f t="shared" si="6"/>
        <v>0</v>
      </c>
      <c r="BH158" s="135">
        <f t="shared" si="7"/>
        <v>0</v>
      </c>
      <c r="BI158" s="135">
        <f t="shared" si="8"/>
        <v>0</v>
      </c>
      <c r="BJ158" s="13" t="s">
        <v>118</v>
      </c>
      <c r="BK158" s="135">
        <f t="shared" si="9"/>
        <v>0</v>
      </c>
      <c r="BL158" s="13" t="s">
        <v>179</v>
      </c>
      <c r="BM158" s="134" t="s">
        <v>208</v>
      </c>
    </row>
    <row r="159" spans="2:65" s="1" customFormat="1" ht="24" customHeight="1">
      <c r="B159" s="123"/>
      <c r="C159" s="124" t="s">
        <v>209</v>
      </c>
      <c r="D159" s="124" t="s">
        <v>112</v>
      </c>
      <c r="E159" s="125" t="s">
        <v>210</v>
      </c>
      <c r="F159" s="126" t="s">
        <v>211</v>
      </c>
      <c r="G159" s="127" t="s">
        <v>212</v>
      </c>
      <c r="H159" s="128">
        <v>1</v>
      </c>
      <c r="I159" s="129"/>
      <c r="J159" s="129">
        <f t="shared" si="0"/>
        <v>0</v>
      </c>
      <c r="K159" s="126" t="s">
        <v>116</v>
      </c>
      <c r="L159" s="25"/>
      <c r="M159" s="130" t="s">
        <v>1</v>
      </c>
      <c r="N159" s="131" t="s">
        <v>34</v>
      </c>
      <c r="O159" s="132">
        <v>1.7025999999999999</v>
      </c>
      <c r="P159" s="132">
        <f t="shared" si="1"/>
        <v>1.7025999999999999</v>
      </c>
      <c r="Q159" s="132">
        <v>3.65E-3</v>
      </c>
      <c r="R159" s="132">
        <f t="shared" si="2"/>
        <v>3.65E-3</v>
      </c>
      <c r="S159" s="132">
        <v>0</v>
      </c>
      <c r="T159" s="133">
        <f t="shared" si="3"/>
        <v>0</v>
      </c>
      <c r="AR159" s="134" t="s">
        <v>179</v>
      </c>
      <c r="AT159" s="134" t="s">
        <v>112</v>
      </c>
      <c r="AU159" s="134" t="s">
        <v>118</v>
      </c>
      <c r="AY159" s="13" t="s">
        <v>110</v>
      </c>
      <c r="BE159" s="135">
        <f t="shared" si="4"/>
        <v>0</v>
      </c>
      <c r="BF159" s="135">
        <f t="shared" si="5"/>
        <v>0</v>
      </c>
      <c r="BG159" s="135">
        <f t="shared" si="6"/>
        <v>0</v>
      </c>
      <c r="BH159" s="135">
        <f t="shared" si="7"/>
        <v>0</v>
      </c>
      <c r="BI159" s="135">
        <f t="shared" si="8"/>
        <v>0</v>
      </c>
      <c r="BJ159" s="13" t="s">
        <v>118</v>
      </c>
      <c r="BK159" s="135">
        <f t="shared" si="9"/>
        <v>0</v>
      </c>
      <c r="BL159" s="13" t="s">
        <v>179</v>
      </c>
      <c r="BM159" s="134" t="s">
        <v>213</v>
      </c>
    </row>
    <row r="160" spans="2:65" s="1" customFormat="1" ht="24" customHeight="1">
      <c r="B160" s="123"/>
      <c r="C160" s="124" t="s">
        <v>214</v>
      </c>
      <c r="D160" s="124" t="s">
        <v>112</v>
      </c>
      <c r="E160" s="125" t="s">
        <v>215</v>
      </c>
      <c r="F160" s="126" t="s">
        <v>216</v>
      </c>
      <c r="G160" s="127" t="s">
        <v>212</v>
      </c>
      <c r="H160" s="128">
        <v>1</v>
      </c>
      <c r="I160" s="129"/>
      <c r="J160" s="129">
        <f t="shared" si="0"/>
        <v>0</v>
      </c>
      <c r="K160" s="126" t="s">
        <v>116</v>
      </c>
      <c r="L160" s="25"/>
      <c r="M160" s="130" t="s">
        <v>1</v>
      </c>
      <c r="N160" s="131" t="s">
        <v>34</v>
      </c>
      <c r="O160" s="132">
        <v>1.8861699999999999</v>
      </c>
      <c r="P160" s="132">
        <f t="shared" si="1"/>
        <v>1.8861699999999999</v>
      </c>
      <c r="Q160" s="132">
        <v>9.2800000000000001E-3</v>
      </c>
      <c r="R160" s="132">
        <f t="shared" si="2"/>
        <v>9.2800000000000001E-3</v>
      </c>
      <c r="S160" s="132">
        <v>0</v>
      </c>
      <c r="T160" s="133">
        <f t="shared" si="3"/>
        <v>0</v>
      </c>
      <c r="AR160" s="134" t="s">
        <v>179</v>
      </c>
      <c r="AT160" s="134" t="s">
        <v>112</v>
      </c>
      <c r="AU160" s="134" t="s">
        <v>118</v>
      </c>
      <c r="AY160" s="13" t="s">
        <v>110</v>
      </c>
      <c r="BE160" s="135">
        <f t="shared" si="4"/>
        <v>0</v>
      </c>
      <c r="BF160" s="135">
        <f t="shared" si="5"/>
        <v>0</v>
      </c>
      <c r="BG160" s="135">
        <f t="shared" si="6"/>
        <v>0</v>
      </c>
      <c r="BH160" s="135">
        <f t="shared" si="7"/>
        <v>0</v>
      </c>
      <c r="BI160" s="135">
        <f t="shared" si="8"/>
        <v>0</v>
      </c>
      <c r="BJ160" s="13" t="s">
        <v>118</v>
      </c>
      <c r="BK160" s="135">
        <f t="shared" si="9"/>
        <v>0</v>
      </c>
      <c r="BL160" s="13" t="s">
        <v>179</v>
      </c>
      <c r="BM160" s="134" t="s">
        <v>217</v>
      </c>
    </row>
    <row r="161" spans="2:65" s="1" customFormat="1" ht="24" customHeight="1">
      <c r="B161" s="123"/>
      <c r="C161" s="124" t="s">
        <v>218</v>
      </c>
      <c r="D161" s="124" t="s">
        <v>112</v>
      </c>
      <c r="E161" s="125" t="s">
        <v>219</v>
      </c>
      <c r="F161" s="126" t="s">
        <v>220</v>
      </c>
      <c r="G161" s="127" t="s">
        <v>212</v>
      </c>
      <c r="H161" s="128">
        <v>1</v>
      </c>
      <c r="I161" s="129"/>
      <c r="J161" s="129">
        <f t="shared" si="0"/>
        <v>0</v>
      </c>
      <c r="K161" s="126" t="s">
        <v>116</v>
      </c>
      <c r="L161" s="25"/>
      <c r="M161" s="130" t="s">
        <v>1</v>
      </c>
      <c r="N161" s="131" t="s">
        <v>34</v>
      </c>
      <c r="O161" s="132">
        <v>0.13747999999999999</v>
      </c>
      <c r="P161" s="132">
        <f t="shared" si="1"/>
        <v>0.13747999999999999</v>
      </c>
      <c r="Q161" s="132">
        <v>6.9999999999999994E-5</v>
      </c>
      <c r="R161" s="132">
        <f t="shared" si="2"/>
        <v>6.9999999999999994E-5</v>
      </c>
      <c r="S161" s="132">
        <v>0</v>
      </c>
      <c r="T161" s="133">
        <f t="shared" si="3"/>
        <v>0</v>
      </c>
      <c r="AR161" s="134" t="s">
        <v>179</v>
      </c>
      <c r="AT161" s="134" t="s">
        <v>112</v>
      </c>
      <c r="AU161" s="134" t="s">
        <v>118</v>
      </c>
      <c r="AY161" s="13" t="s">
        <v>110</v>
      </c>
      <c r="BE161" s="135">
        <f t="shared" si="4"/>
        <v>0</v>
      </c>
      <c r="BF161" s="135">
        <f t="shared" si="5"/>
        <v>0</v>
      </c>
      <c r="BG161" s="135">
        <f t="shared" si="6"/>
        <v>0</v>
      </c>
      <c r="BH161" s="135">
        <f t="shared" si="7"/>
        <v>0</v>
      </c>
      <c r="BI161" s="135">
        <f t="shared" si="8"/>
        <v>0</v>
      </c>
      <c r="BJ161" s="13" t="s">
        <v>118</v>
      </c>
      <c r="BK161" s="135">
        <f t="shared" si="9"/>
        <v>0</v>
      </c>
      <c r="BL161" s="13" t="s">
        <v>179</v>
      </c>
      <c r="BM161" s="134" t="s">
        <v>221</v>
      </c>
    </row>
    <row r="162" spans="2:65" s="1" customFormat="1" ht="16.5" customHeight="1">
      <c r="B162" s="123"/>
      <c r="C162" s="136" t="s">
        <v>222</v>
      </c>
      <c r="D162" s="136" t="s">
        <v>146</v>
      </c>
      <c r="E162" s="137" t="s">
        <v>223</v>
      </c>
      <c r="F162" s="138" t="s">
        <v>224</v>
      </c>
      <c r="G162" s="139" t="s">
        <v>225</v>
      </c>
      <c r="H162" s="140">
        <v>1</v>
      </c>
      <c r="I162" s="141"/>
      <c r="J162" s="141">
        <f t="shared" si="0"/>
        <v>0</v>
      </c>
      <c r="K162" s="138" t="s">
        <v>1</v>
      </c>
      <c r="L162" s="142"/>
      <c r="M162" s="143" t="s">
        <v>1</v>
      </c>
      <c r="N162" s="144" t="s">
        <v>34</v>
      </c>
      <c r="O162" s="132">
        <v>0</v>
      </c>
      <c r="P162" s="132">
        <f t="shared" si="1"/>
        <v>0</v>
      </c>
      <c r="Q162" s="132">
        <v>2.4000000000000001E-4</v>
      </c>
      <c r="R162" s="132">
        <f t="shared" si="2"/>
        <v>2.4000000000000001E-4</v>
      </c>
      <c r="S162" s="132">
        <v>0</v>
      </c>
      <c r="T162" s="133">
        <f t="shared" si="3"/>
        <v>0</v>
      </c>
      <c r="AR162" s="134" t="s">
        <v>226</v>
      </c>
      <c r="AT162" s="134" t="s">
        <v>146</v>
      </c>
      <c r="AU162" s="134" t="s">
        <v>118</v>
      </c>
      <c r="AY162" s="13" t="s">
        <v>110</v>
      </c>
      <c r="BE162" s="135">
        <f t="shared" si="4"/>
        <v>0</v>
      </c>
      <c r="BF162" s="135">
        <f t="shared" si="5"/>
        <v>0</v>
      </c>
      <c r="BG162" s="135">
        <f t="shared" si="6"/>
        <v>0</v>
      </c>
      <c r="BH162" s="135">
        <f t="shared" si="7"/>
        <v>0</v>
      </c>
      <c r="BI162" s="135">
        <f t="shared" si="8"/>
        <v>0</v>
      </c>
      <c r="BJ162" s="13" t="s">
        <v>118</v>
      </c>
      <c r="BK162" s="135">
        <f t="shared" si="9"/>
        <v>0</v>
      </c>
      <c r="BL162" s="13" t="s">
        <v>179</v>
      </c>
      <c r="BM162" s="134" t="s">
        <v>227</v>
      </c>
    </row>
    <row r="163" spans="2:65" s="1" customFormat="1" ht="16.5" customHeight="1">
      <c r="B163" s="123"/>
      <c r="C163" s="124" t="s">
        <v>228</v>
      </c>
      <c r="D163" s="124" t="s">
        <v>112</v>
      </c>
      <c r="E163" s="125" t="s">
        <v>229</v>
      </c>
      <c r="F163" s="126" t="s">
        <v>230</v>
      </c>
      <c r="G163" s="127" t="s">
        <v>212</v>
      </c>
      <c r="H163" s="128">
        <v>1</v>
      </c>
      <c r="I163" s="129"/>
      <c r="J163" s="129">
        <f t="shared" si="0"/>
        <v>0</v>
      </c>
      <c r="K163" s="126" t="s">
        <v>116</v>
      </c>
      <c r="L163" s="25"/>
      <c r="M163" s="130" t="s">
        <v>1</v>
      </c>
      <c r="N163" s="131" t="s">
        <v>34</v>
      </c>
      <c r="O163" s="132">
        <v>1.9715100000000001</v>
      </c>
      <c r="P163" s="132">
        <f t="shared" si="1"/>
        <v>1.9715100000000001</v>
      </c>
      <c r="Q163" s="132">
        <v>1.9640000000000001E-2</v>
      </c>
      <c r="R163" s="132">
        <f t="shared" si="2"/>
        <v>1.9640000000000001E-2</v>
      </c>
      <c r="S163" s="132">
        <v>0</v>
      </c>
      <c r="T163" s="133">
        <f t="shared" si="3"/>
        <v>0</v>
      </c>
      <c r="AR163" s="134" t="s">
        <v>179</v>
      </c>
      <c r="AT163" s="134" t="s">
        <v>112</v>
      </c>
      <c r="AU163" s="134" t="s">
        <v>118</v>
      </c>
      <c r="AY163" s="13" t="s">
        <v>110</v>
      </c>
      <c r="BE163" s="135">
        <f t="shared" si="4"/>
        <v>0</v>
      </c>
      <c r="BF163" s="135">
        <f t="shared" si="5"/>
        <v>0</v>
      </c>
      <c r="BG163" s="135">
        <f t="shared" si="6"/>
        <v>0</v>
      </c>
      <c r="BH163" s="135">
        <f t="shared" si="7"/>
        <v>0</v>
      </c>
      <c r="BI163" s="135">
        <f t="shared" si="8"/>
        <v>0</v>
      </c>
      <c r="BJ163" s="13" t="s">
        <v>118</v>
      </c>
      <c r="BK163" s="135">
        <f t="shared" si="9"/>
        <v>0</v>
      </c>
      <c r="BL163" s="13" t="s">
        <v>179</v>
      </c>
      <c r="BM163" s="134" t="s">
        <v>231</v>
      </c>
    </row>
    <row r="164" spans="2:65" s="1" customFormat="1" ht="16.5" customHeight="1">
      <c r="B164" s="123"/>
      <c r="C164" s="136" t="s">
        <v>232</v>
      </c>
      <c r="D164" s="136" t="s">
        <v>146</v>
      </c>
      <c r="E164" s="137" t="s">
        <v>233</v>
      </c>
      <c r="F164" s="138" t="s">
        <v>460</v>
      </c>
      <c r="G164" s="139" t="s">
        <v>225</v>
      </c>
      <c r="H164" s="140">
        <v>1</v>
      </c>
      <c r="I164" s="141"/>
      <c r="J164" s="141">
        <f t="shared" si="0"/>
        <v>0</v>
      </c>
      <c r="K164" s="138" t="s">
        <v>116</v>
      </c>
      <c r="L164" s="142"/>
      <c r="M164" s="143" t="s">
        <v>1</v>
      </c>
      <c r="N164" s="144" t="s">
        <v>34</v>
      </c>
      <c r="O164" s="132">
        <v>0</v>
      </c>
      <c r="P164" s="132">
        <f t="shared" si="1"/>
        <v>0</v>
      </c>
      <c r="Q164" s="132">
        <v>1.6E-2</v>
      </c>
      <c r="R164" s="132">
        <f t="shared" si="2"/>
        <v>1.6E-2</v>
      </c>
      <c r="S164" s="132">
        <v>0</v>
      </c>
      <c r="T164" s="133">
        <f t="shared" si="3"/>
        <v>0</v>
      </c>
      <c r="AR164" s="134" t="s">
        <v>226</v>
      </c>
      <c r="AT164" s="134" t="s">
        <v>146</v>
      </c>
      <c r="AU164" s="134" t="s">
        <v>118</v>
      </c>
      <c r="AY164" s="13" t="s">
        <v>110</v>
      </c>
      <c r="BE164" s="135">
        <f t="shared" si="4"/>
        <v>0</v>
      </c>
      <c r="BF164" s="135">
        <f t="shared" si="5"/>
        <v>0</v>
      </c>
      <c r="BG164" s="135">
        <f t="shared" si="6"/>
        <v>0</v>
      </c>
      <c r="BH164" s="135">
        <f t="shared" si="7"/>
        <v>0</v>
      </c>
      <c r="BI164" s="135">
        <f t="shared" si="8"/>
        <v>0</v>
      </c>
      <c r="BJ164" s="13" t="s">
        <v>118</v>
      </c>
      <c r="BK164" s="135">
        <f t="shared" si="9"/>
        <v>0</v>
      </c>
      <c r="BL164" s="13" t="s">
        <v>179</v>
      </c>
      <c r="BM164" s="134" t="s">
        <v>234</v>
      </c>
    </row>
    <row r="165" spans="2:65" s="1" customFormat="1" ht="24" customHeight="1">
      <c r="B165" s="123"/>
      <c r="C165" s="124" t="s">
        <v>235</v>
      </c>
      <c r="D165" s="124" t="s">
        <v>112</v>
      </c>
      <c r="E165" s="125" t="s">
        <v>236</v>
      </c>
      <c r="F165" s="126" t="s">
        <v>237</v>
      </c>
      <c r="G165" s="127" t="s">
        <v>225</v>
      </c>
      <c r="H165" s="128">
        <v>1</v>
      </c>
      <c r="I165" s="129"/>
      <c r="J165" s="129">
        <f t="shared" si="0"/>
        <v>0</v>
      </c>
      <c r="K165" s="126" t="s">
        <v>116</v>
      </c>
      <c r="L165" s="25"/>
      <c r="M165" s="130" t="s">
        <v>1</v>
      </c>
      <c r="N165" s="131" t="s">
        <v>34</v>
      </c>
      <c r="O165" s="132">
        <v>0.16619999999999999</v>
      </c>
      <c r="P165" s="132">
        <f t="shared" si="1"/>
        <v>0.16619999999999999</v>
      </c>
      <c r="Q165" s="132">
        <v>0</v>
      </c>
      <c r="R165" s="132">
        <f t="shared" si="2"/>
        <v>0</v>
      </c>
      <c r="S165" s="132">
        <v>0</v>
      </c>
      <c r="T165" s="133">
        <f t="shared" si="3"/>
        <v>0</v>
      </c>
      <c r="AR165" s="134" t="s">
        <v>179</v>
      </c>
      <c r="AT165" s="134" t="s">
        <v>112</v>
      </c>
      <c r="AU165" s="134" t="s">
        <v>118</v>
      </c>
      <c r="AY165" s="13" t="s">
        <v>110</v>
      </c>
      <c r="BE165" s="135">
        <f t="shared" si="4"/>
        <v>0</v>
      </c>
      <c r="BF165" s="135">
        <f t="shared" si="5"/>
        <v>0</v>
      </c>
      <c r="BG165" s="135">
        <f t="shared" si="6"/>
        <v>0</v>
      </c>
      <c r="BH165" s="135">
        <f t="shared" si="7"/>
        <v>0</v>
      </c>
      <c r="BI165" s="135">
        <f t="shared" si="8"/>
        <v>0</v>
      </c>
      <c r="BJ165" s="13" t="s">
        <v>118</v>
      </c>
      <c r="BK165" s="135">
        <f t="shared" si="9"/>
        <v>0</v>
      </c>
      <c r="BL165" s="13" t="s">
        <v>179</v>
      </c>
      <c r="BM165" s="134" t="s">
        <v>238</v>
      </c>
    </row>
    <row r="166" spans="2:65" s="1" customFormat="1" ht="16.5" customHeight="1">
      <c r="B166" s="123"/>
      <c r="C166" s="136" t="s">
        <v>239</v>
      </c>
      <c r="D166" s="136" t="s">
        <v>146</v>
      </c>
      <c r="E166" s="137" t="s">
        <v>240</v>
      </c>
      <c r="F166" s="138" t="s">
        <v>241</v>
      </c>
      <c r="G166" s="139" t="s">
        <v>225</v>
      </c>
      <c r="H166" s="140">
        <v>1</v>
      </c>
      <c r="I166" s="141"/>
      <c r="J166" s="141">
        <f t="shared" si="0"/>
        <v>0</v>
      </c>
      <c r="K166" s="138" t="s">
        <v>1</v>
      </c>
      <c r="L166" s="142"/>
      <c r="M166" s="143" t="s">
        <v>1</v>
      </c>
      <c r="N166" s="144" t="s">
        <v>34</v>
      </c>
      <c r="O166" s="132">
        <v>0</v>
      </c>
      <c r="P166" s="132">
        <f t="shared" si="1"/>
        <v>0</v>
      </c>
      <c r="Q166" s="132">
        <v>4.0999999999999999E-4</v>
      </c>
      <c r="R166" s="132">
        <f t="shared" si="2"/>
        <v>4.0999999999999999E-4</v>
      </c>
      <c r="S166" s="132">
        <v>0</v>
      </c>
      <c r="T166" s="133">
        <f t="shared" si="3"/>
        <v>0</v>
      </c>
      <c r="AR166" s="134" t="s">
        <v>226</v>
      </c>
      <c r="AT166" s="134" t="s">
        <v>146</v>
      </c>
      <c r="AU166" s="134" t="s">
        <v>118</v>
      </c>
      <c r="AY166" s="13" t="s">
        <v>110</v>
      </c>
      <c r="BE166" s="135">
        <f t="shared" si="4"/>
        <v>0</v>
      </c>
      <c r="BF166" s="135">
        <f t="shared" si="5"/>
        <v>0</v>
      </c>
      <c r="BG166" s="135">
        <f t="shared" si="6"/>
        <v>0</v>
      </c>
      <c r="BH166" s="135">
        <f t="shared" si="7"/>
        <v>0</v>
      </c>
      <c r="BI166" s="135">
        <f t="shared" si="8"/>
        <v>0</v>
      </c>
      <c r="BJ166" s="13" t="s">
        <v>118</v>
      </c>
      <c r="BK166" s="135">
        <f t="shared" si="9"/>
        <v>0</v>
      </c>
      <c r="BL166" s="13" t="s">
        <v>179</v>
      </c>
      <c r="BM166" s="134" t="s">
        <v>242</v>
      </c>
    </row>
    <row r="167" spans="2:65" s="1" customFormat="1" ht="24" customHeight="1">
      <c r="B167" s="123"/>
      <c r="C167" s="124" t="s">
        <v>243</v>
      </c>
      <c r="D167" s="124" t="s">
        <v>112</v>
      </c>
      <c r="E167" s="125" t="s">
        <v>244</v>
      </c>
      <c r="F167" s="126" t="s">
        <v>245</v>
      </c>
      <c r="G167" s="127" t="s">
        <v>225</v>
      </c>
      <c r="H167" s="128">
        <v>1</v>
      </c>
      <c r="I167" s="129"/>
      <c r="J167" s="129">
        <f t="shared" si="0"/>
        <v>0</v>
      </c>
      <c r="K167" s="126" t="s">
        <v>116</v>
      </c>
      <c r="L167" s="25"/>
      <c r="M167" s="130" t="s">
        <v>1</v>
      </c>
      <c r="N167" s="131" t="s">
        <v>34</v>
      </c>
      <c r="O167" s="132">
        <v>0.249</v>
      </c>
      <c r="P167" s="132">
        <f t="shared" si="1"/>
        <v>0.249</v>
      </c>
      <c r="Q167" s="132">
        <v>0</v>
      </c>
      <c r="R167" s="132">
        <f t="shared" si="2"/>
        <v>0</v>
      </c>
      <c r="S167" s="132">
        <v>0</v>
      </c>
      <c r="T167" s="133">
        <f t="shared" si="3"/>
        <v>0</v>
      </c>
      <c r="AR167" s="134" t="s">
        <v>179</v>
      </c>
      <c r="AT167" s="134" t="s">
        <v>112</v>
      </c>
      <c r="AU167" s="134" t="s">
        <v>118</v>
      </c>
      <c r="AY167" s="13" t="s">
        <v>110</v>
      </c>
      <c r="BE167" s="135">
        <f t="shared" si="4"/>
        <v>0</v>
      </c>
      <c r="BF167" s="135">
        <f t="shared" si="5"/>
        <v>0</v>
      </c>
      <c r="BG167" s="135">
        <f t="shared" si="6"/>
        <v>0</v>
      </c>
      <c r="BH167" s="135">
        <f t="shared" si="7"/>
        <v>0</v>
      </c>
      <c r="BI167" s="135">
        <f t="shared" si="8"/>
        <v>0</v>
      </c>
      <c r="BJ167" s="13" t="s">
        <v>118</v>
      </c>
      <c r="BK167" s="135">
        <f t="shared" si="9"/>
        <v>0</v>
      </c>
      <c r="BL167" s="13" t="s">
        <v>179</v>
      </c>
      <c r="BM167" s="134" t="s">
        <v>246</v>
      </c>
    </row>
    <row r="168" spans="2:65" s="1" customFormat="1" ht="16.5" customHeight="1">
      <c r="B168" s="123"/>
      <c r="C168" s="136" t="s">
        <v>247</v>
      </c>
      <c r="D168" s="136" t="s">
        <v>146</v>
      </c>
      <c r="E168" s="137" t="s">
        <v>248</v>
      </c>
      <c r="F168" s="138" t="s">
        <v>249</v>
      </c>
      <c r="G168" s="139" t="s">
        <v>225</v>
      </c>
      <c r="H168" s="140">
        <v>1</v>
      </c>
      <c r="I168" s="141"/>
      <c r="J168" s="141">
        <f t="shared" si="0"/>
        <v>0</v>
      </c>
      <c r="K168" s="138" t="s">
        <v>1</v>
      </c>
      <c r="L168" s="142"/>
      <c r="M168" s="143" t="s">
        <v>1</v>
      </c>
      <c r="N168" s="144" t="s">
        <v>34</v>
      </c>
      <c r="O168" s="132">
        <v>0</v>
      </c>
      <c r="P168" s="132">
        <f t="shared" si="1"/>
        <v>0</v>
      </c>
      <c r="Q168" s="132">
        <v>6.4000000000000005E-4</v>
      </c>
      <c r="R168" s="132">
        <f t="shared" si="2"/>
        <v>6.4000000000000005E-4</v>
      </c>
      <c r="S168" s="132">
        <v>0</v>
      </c>
      <c r="T168" s="133">
        <f t="shared" si="3"/>
        <v>0</v>
      </c>
      <c r="AR168" s="134" t="s">
        <v>226</v>
      </c>
      <c r="AT168" s="134" t="s">
        <v>146</v>
      </c>
      <c r="AU168" s="134" t="s">
        <v>118</v>
      </c>
      <c r="AY168" s="13" t="s">
        <v>110</v>
      </c>
      <c r="BE168" s="135">
        <f t="shared" si="4"/>
        <v>0</v>
      </c>
      <c r="BF168" s="135">
        <f t="shared" si="5"/>
        <v>0</v>
      </c>
      <c r="BG168" s="135">
        <f t="shared" si="6"/>
        <v>0</v>
      </c>
      <c r="BH168" s="135">
        <f t="shared" si="7"/>
        <v>0</v>
      </c>
      <c r="BI168" s="135">
        <f t="shared" si="8"/>
        <v>0</v>
      </c>
      <c r="BJ168" s="13" t="s">
        <v>118</v>
      </c>
      <c r="BK168" s="135">
        <f t="shared" si="9"/>
        <v>0</v>
      </c>
      <c r="BL168" s="13" t="s">
        <v>179</v>
      </c>
      <c r="BM168" s="134" t="s">
        <v>250</v>
      </c>
    </row>
    <row r="169" spans="2:65" s="1" customFormat="1" ht="24" customHeight="1">
      <c r="B169" s="123"/>
      <c r="C169" s="124" t="s">
        <v>251</v>
      </c>
      <c r="D169" s="124" t="s">
        <v>112</v>
      </c>
      <c r="E169" s="125" t="s">
        <v>252</v>
      </c>
      <c r="F169" s="126" t="s">
        <v>253</v>
      </c>
      <c r="G169" s="127" t="s">
        <v>225</v>
      </c>
      <c r="H169" s="128">
        <v>1</v>
      </c>
      <c r="I169" s="129"/>
      <c r="J169" s="129">
        <f t="shared" si="0"/>
        <v>0</v>
      </c>
      <c r="K169" s="126" t="s">
        <v>116</v>
      </c>
      <c r="L169" s="25"/>
      <c r="M169" s="130" t="s">
        <v>1</v>
      </c>
      <c r="N169" s="131" t="s">
        <v>34</v>
      </c>
      <c r="O169" s="132">
        <v>0.28199999999999997</v>
      </c>
      <c r="P169" s="132">
        <f t="shared" si="1"/>
        <v>0.28199999999999997</v>
      </c>
      <c r="Q169" s="132">
        <v>0</v>
      </c>
      <c r="R169" s="132">
        <f t="shared" si="2"/>
        <v>0</v>
      </c>
      <c r="S169" s="132">
        <v>0</v>
      </c>
      <c r="T169" s="133">
        <f t="shared" si="3"/>
        <v>0</v>
      </c>
      <c r="AR169" s="134" t="s">
        <v>179</v>
      </c>
      <c r="AT169" s="134" t="s">
        <v>112</v>
      </c>
      <c r="AU169" s="134" t="s">
        <v>118</v>
      </c>
      <c r="AY169" s="13" t="s">
        <v>110</v>
      </c>
      <c r="BE169" s="135">
        <f t="shared" si="4"/>
        <v>0</v>
      </c>
      <c r="BF169" s="135">
        <f t="shared" si="5"/>
        <v>0</v>
      </c>
      <c r="BG169" s="135">
        <f t="shared" si="6"/>
        <v>0</v>
      </c>
      <c r="BH169" s="135">
        <f t="shared" si="7"/>
        <v>0</v>
      </c>
      <c r="BI169" s="135">
        <f t="shared" si="8"/>
        <v>0</v>
      </c>
      <c r="BJ169" s="13" t="s">
        <v>118</v>
      </c>
      <c r="BK169" s="135">
        <f t="shared" si="9"/>
        <v>0</v>
      </c>
      <c r="BL169" s="13" t="s">
        <v>179</v>
      </c>
      <c r="BM169" s="134" t="s">
        <v>254</v>
      </c>
    </row>
    <row r="170" spans="2:65" s="1" customFormat="1" ht="16.5" customHeight="1">
      <c r="B170" s="123"/>
      <c r="C170" s="136" t="s">
        <v>226</v>
      </c>
      <c r="D170" s="136" t="s">
        <v>146</v>
      </c>
      <c r="E170" s="137" t="s">
        <v>255</v>
      </c>
      <c r="F170" s="138" t="s">
        <v>256</v>
      </c>
      <c r="G170" s="139" t="s">
        <v>225</v>
      </c>
      <c r="H170" s="140">
        <v>1</v>
      </c>
      <c r="I170" s="141"/>
      <c r="J170" s="141">
        <f t="shared" si="0"/>
        <v>0</v>
      </c>
      <c r="K170" s="138" t="s">
        <v>1</v>
      </c>
      <c r="L170" s="142"/>
      <c r="M170" s="143" t="s">
        <v>1</v>
      </c>
      <c r="N170" s="144" t="s">
        <v>34</v>
      </c>
      <c r="O170" s="132">
        <v>0</v>
      </c>
      <c r="P170" s="132">
        <f t="shared" si="1"/>
        <v>0</v>
      </c>
      <c r="Q170" s="132">
        <v>1.16E-3</v>
      </c>
      <c r="R170" s="132">
        <f t="shared" si="2"/>
        <v>1.16E-3</v>
      </c>
      <c r="S170" s="132">
        <v>0</v>
      </c>
      <c r="T170" s="133">
        <f t="shared" si="3"/>
        <v>0</v>
      </c>
      <c r="AR170" s="134" t="s">
        <v>226</v>
      </c>
      <c r="AT170" s="134" t="s">
        <v>146</v>
      </c>
      <c r="AU170" s="134" t="s">
        <v>118</v>
      </c>
      <c r="AY170" s="13" t="s">
        <v>110</v>
      </c>
      <c r="BE170" s="135">
        <f t="shared" si="4"/>
        <v>0</v>
      </c>
      <c r="BF170" s="135">
        <f t="shared" si="5"/>
        <v>0</v>
      </c>
      <c r="BG170" s="135">
        <f t="shared" si="6"/>
        <v>0</v>
      </c>
      <c r="BH170" s="135">
        <f t="shared" si="7"/>
        <v>0</v>
      </c>
      <c r="BI170" s="135">
        <f t="shared" si="8"/>
        <v>0</v>
      </c>
      <c r="BJ170" s="13" t="s">
        <v>118</v>
      </c>
      <c r="BK170" s="135">
        <f t="shared" si="9"/>
        <v>0</v>
      </c>
      <c r="BL170" s="13" t="s">
        <v>179</v>
      </c>
      <c r="BM170" s="134" t="s">
        <v>257</v>
      </c>
    </row>
    <row r="171" spans="2:65" s="1" customFormat="1" ht="24" customHeight="1">
      <c r="B171" s="123"/>
      <c r="C171" s="124" t="s">
        <v>258</v>
      </c>
      <c r="D171" s="124" t="s">
        <v>112</v>
      </c>
      <c r="E171" s="125" t="s">
        <v>259</v>
      </c>
      <c r="F171" s="126" t="s">
        <v>260</v>
      </c>
      <c r="G171" s="127" t="s">
        <v>225</v>
      </c>
      <c r="H171" s="128">
        <v>1</v>
      </c>
      <c r="I171" s="129"/>
      <c r="J171" s="129">
        <f t="shared" si="0"/>
        <v>0</v>
      </c>
      <c r="K171" s="126" t="s">
        <v>116</v>
      </c>
      <c r="L171" s="25"/>
      <c r="M171" s="130" t="s">
        <v>1</v>
      </c>
      <c r="N171" s="131" t="s">
        <v>34</v>
      </c>
      <c r="O171" s="132">
        <v>0.34899999999999998</v>
      </c>
      <c r="P171" s="132">
        <f t="shared" si="1"/>
        <v>0.34899999999999998</v>
      </c>
      <c r="Q171" s="132">
        <v>0</v>
      </c>
      <c r="R171" s="132">
        <f t="shared" si="2"/>
        <v>0</v>
      </c>
      <c r="S171" s="132">
        <v>0</v>
      </c>
      <c r="T171" s="133">
        <f t="shared" si="3"/>
        <v>0</v>
      </c>
      <c r="AR171" s="134" t="s">
        <v>179</v>
      </c>
      <c r="AT171" s="134" t="s">
        <v>112</v>
      </c>
      <c r="AU171" s="134" t="s">
        <v>118</v>
      </c>
      <c r="AY171" s="13" t="s">
        <v>110</v>
      </c>
      <c r="BE171" s="135">
        <f t="shared" si="4"/>
        <v>0</v>
      </c>
      <c r="BF171" s="135">
        <f t="shared" si="5"/>
        <v>0</v>
      </c>
      <c r="BG171" s="135">
        <f t="shared" si="6"/>
        <v>0</v>
      </c>
      <c r="BH171" s="135">
        <f t="shared" si="7"/>
        <v>0</v>
      </c>
      <c r="BI171" s="135">
        <f t="shared" si="8"/>
        <v>0</v>
      </c>
      <c r="BJ171" s="13" t="s">
        <v>118</v>
      </c>
      <c r="BK171" s="135">
        <f t="shared" si="9"/>
        <v>0</v>
      </c>
      <c r="BL171" s="13" t="s">
        <v>179</v>
      </c>
      <c r="BM171" s="134" t="s">
        <v>261</v>
      </c>
    </row>
    <row r="172" spans="2:65" s="1" customFormat="1" ht="16.5" customHeight="1">
      <c r="B172" s="123"/>
      <c r="C172" s="136" t="s">
        <v>262</v>
      </c>
      <c r="D172" s="136" t="s">
        <v>146</v>
      </c>
      <c r="E172" s="137" t="s">
        <v>263</v>
      </c>
      <c r="F172" s="138" t="s">
        <v>264</v>
      </c>
      <c r="G172" s="139" t="s">
        <v>225</v>
      </c>
      <c r="H172" s="140">
        <v>1</v>
      </c>
      <c r="I172" s="141"/>
      <c r="J172" s="141">
        <f t="shared" si="0"/>
        <v>0</v>
      </c>
      <c r="K172" s="138" t="s">
        <v>1</v>
      </c>
      <c r="L172" s="142"/>
      <c r="M172" s="143" t="s">
        <v>1</v>
      </c>
      <c r="N172" s="144" t="s">
        <v>34</v>
      </c>
      <c r="O172" s="132">
        <v>0</v>
      </c>
      <c r="P172" s="132">
        <f t="shared" si="1"/>
        <v>0</v>
      </c>
      <c r="Q172" s="132">
        <v>1.8699999999999999E-3</v>
      </c>
      <c r="R172" s="132">
        <f t="shared" si="2"/>
        <v>1.8699999999999999E-3</v>
      </c>
      <c r="S172" s="132">
        <v>0</v>
      </c>
      <c r="T172" s="133">
        <f t="shared" si="3"/>
        <v>0</v>
      </c>
      <c r="AR172" s="134" t="s">
        <v>226</v>
      </c>
      <c r="AT172" s="134" t="s">
        <v>146</v>
      </c>
      <c r="AU172" s="134" t="s">
        <v>118</v>
      </c>
      <c r="AY172" s="13" t="s">
        <v>110</v>
      </c>
      <c r="BE172" s="135">
        <f t="shared" si="4"/>
        <v>0</v>
      </c>
      <c r="BF172" s="135">
        <f t="shared" si="5"/>
        <v>0</v>
      </c>
      <c r="BG172" s="135">
        <f t="shared" si="6"/>
        <v>0</v>
      </c>
      <c r="BH172" s="135">
        <f t="shared" si="7"/>
        <v>0</v>
      </c>
      <c r="BI172" s="135">
        <f t="shared" si="8"/>
        <v>0</v>
      </c>
      <c r="BJ172" s="13" t="s">
        <v>118</v>
      </c>
      <c r="BK172" s="135">
        <f t="shared" si="9"/>
        <v>0</v>
      </c>
      <c r="BL172" s="13" t="s">
        <v>179</v>
      </c>
      <c r="BM172" s="134" t="s">
        <v>265</v>
      </c>
    </row>
    <row r="173" spans="2:65" s="1" customFormat="1" ht="24" customHeight="1">
      <c r="B173" s="123"/>
      <c r="C173" s="124" t="s">
        <v>266</v>
      </c>
      <c r="D173" s="124" t="s">
        <v>112</v>
      </c>
      <c r="E173" s="125" t="s">
        <v>267</v>
      </c>
      <c r="F173" s="126" t="s">
        <v>268</v>
      </c>
      <c r="G173" s="127" t="s">
        <v>269</v>
      </c>
      <c r="H173" s="128">
        <v>8.3859999999999992</v>
      </c>
      <c r="I173" s="129"/>
      <c r="J173" s="129">
        <f t="shared" si="0"/>
        <v>0</v>
      </c>
      <c r="K173" s="126" t="s">
        <v>116</v>
      </c>
      <c r="L173" s="25"/>
      <c r="M173" s="130" t="s">
        <v>1</v>
      </c>
      <c r="N173" s="131" t="s">
        <v>34</v>
      </c>
      <c r="O173" s="132">
        <v>0</v>
      </c>
      <c r="P173" s="132">
        <f t="shared" si="1"/>
        <v>0</v>
      </c>
      <c r="Q173" s="132">
        <v>0</v>
      </c>
      <c r="R173" s="132">
        <f t="shared" si="2"/>
        <v>0</v>
      </c>
      <c r="S173" s="132">
        <v>0</v>
      </c>
      <c r="T173" s="133">
        <f t="shared" si="3"/>
        <v>0</v>
      </c>
      <c r="AR173" s="134" t="s">
        <v>179</v>
      </c>
      <c r="AT173" s="134" t="s">
        <v>112</v>
      </c>
      <c r="AU173" s="134" t="s">
        <v>118</v>
      </c>
      <c r="AY173" s="13" t="s">
        <v>110</v>
      </c>
      <c r="BE173" s="135">
        <f t="shared" si="4"/>
        <v>0</v>
      </c>
      <c r="BF173" s="135">
        <f t="shared" si="5"/>
        <v>0</v>
      </c>
      <c r="BG173" s="135">
        <f t="shared" si="6"/>
        <v>0</v>
      </c>
      <c r="BH173" s="135">
        <f t="shared" si="7"/>
        <v>0</v>
      </c>
      <c r="BI173" s="135">
        <f t="shared" si="8"/>
        <v>0</v>
      </c>
      <c r="BJ173" s="13" t="s">
        <v>118</v>
      </c>
      <c r="BK173" s="135">
        <f t="shared" si="9"/>
        <v>0</v>
      </c>
      <c r="BL173" s="13" t="s">
        <v>179</v>
      </c>
      <c r="BM173" s="134" t="s">
        <v>270</v>
      </c>
    </row>
    <row r="174" spans="2:65" s="11" customFormat="1" ht="22.95" customHeight="1">
      <c r="B174" s="111"/>
      <c r="D174" s="112" t="s">
        <v>67</v>
      </c>
      <c r="E174" s="121" t="s">
        <v>271</v>
      </c>
      <c r="F174" s="121" t="s">
        <v>272</v>
      </c>
      <c r="J174" s="122">
        <f>BK174</f>
        <v>0</v>
      </c>
      <c r="L174" s="111"/>
      <c r="M174" s="115"/>
      <c r="N174" s="116"/>
      <c r="O174" s="116"/>
      <c r="P174" s="117">
        <f>SUM(P175:P190)</f>
        <v>8.8355999999999995</v>
      </c>
      <c r="Q174" s="116"/>
      <c r="R174" s="117">
        <f>SUM(R175:R190)</f>
        <v>0.12542999999999999</v>
      </c>
      <c r="S174" s="116"/>
      <c r="T174" s="118">
        <f>SUM(T175:T190)</f>
        <v>0</v>
      </c>
      <c r="AR174" s="112" t="s">
        <v>118</v>
      </c>
      <c r="AT174" s="119" t="s">
        <v>67</v>
      </c>
      <c r="AU174" s="119" t="s">
        <v>73</v>
      </c>
      <c r="AY174" s="112" t="s">
        <v>110</v>
      </c>
      <c r="BK174" s="120">
        <f>SUM(BK175:BK190)</f>
        <v>0</v>
      </c>
    </row>
    <row r="175" spans="2:65" s="1" customFormat="1" ht="24" customHeight="1">
      <c r="B175" s="123"/>
      <c r="C175" s="124" t="s">
        <v>273</v>
      </c>
      <c r="D175" s="124" t="s">
        <v>112</v>
      </c>
      <c r="E175" s="125" t="s">
        <v>274</v>
      </c>
      <c r="F175" s="126" t="s">
        <v>275</v>
      </c>
      <c r="G175" s="127" t="s">
        <v>225</v>
      </c>
      <c r="H175" s="128">
        <v>1</v>
      </c>
      <c r="I175" s="129"/>
      <c r="J175" s="129">
        <f t="shared" ref="J175:J190" si="10">ROUND(I175*H175,2)</f>
        <v>0</v>
      </c>
      <c r="K175" s="126" t="s">
        <v>116</v>
      </c>
      <c r="L175" s="25"/>
      <c r="M175" s="130" t="s">
        <v>1</v>
      </c>
      <c r="N175" s="131" t="s">
        <v>34</v>
      </c>
      <c r="O175" s="132">
        <v>5.0819400000000003</v>
      </c>
      <c r="P175" s="132">
        <f t="shared" ref="P175:P190" si="11">O175*H175</f>
        <v>5.0819400000000003</v>
      </c>
      <c r="Q175" s="132">
        <v>0</v>
      </c>
      <c r="R175" s="132">
        <f t="shared" ref="R175:R190" si="12">Q175*H175</f>
        <v>0</v>
      </c>
      <c r="S175" s="132">
        <v>0</v>
      </c>
      <c r="T175" s="133">
        <f t="shared" ref="T175:T190" si="13">S175*H175</f>
        <v>0</v>
      </c>
      <c r="AR175" s="134" t="s">
        <v>179</v>
      </c>
      <c r="AT175" s="134" t="s">
        <v>112</v>
      </c>
      <c r="AU175" s="134" t="s">
        <v>118</v>
      </c>
      <c r="AY175" s="13" t="s">
        <v>110</v>
      </c>
      <c r="BE175" s="135">
        <f t="shared" ref="BE175:BE190" si="14">IF(N175="základná",J175,0)</f>
        <v>0</v>
      </c>
      <c r="BF175" s="135">
        <f t="shared" ref="BF175:BF190" si="15">IF(N175="znížená",J175,0)</f>
        <v>0</v>
      </c>
      <c r="BG175" s="135">
        <f t="shared" ref="BG175:BG190" si="16">IF(N175="zákl. prenesená",J175,0)</f>
        <v>0</v>
      </c>
      <c r="BH175" s="135">
        <f t="shared" ref="BH175:BH190" si="17">IF(N175="zníž. prenesená",J175,0)</f>
        <v>0</v>
      </c>
      <c r="BI175" s="135">
        <f t="shared" ref="BI175:BI190" si="18">IF(N175="nulová",J175,0)</f>
        <v>0</v>
      </c>
      <c r="BJ175" s="13" t="s">
        <v>118</v>
      </c>
      <c r="BK175" s="135">
        <f t="shared" ref="BK175:BK190" si="19">ROUND(I175*H175,2)</f>
        <v>0</v>
      </c>
      <c r="BL175" s="13" t="s">
        <v>179</v>
      </c>
      <c r="BM175" s="134" t="s">
        <v>276</v>
      </c>
    </row>
    <row r="176" spans="2:65" s="1" customFormat="1" ht="36" customHeight="1">
      <c r="B176" s="123"/>
      <c r="C176" s="136" t="s">
        <v>277</v>
      </c>
      <c r="D176" s="136" t="s">
        <v>146</v>
      </c>
      <c r="E176" s="137" t="s">
        <v>278</v>
      </c>
      <c r="F176" s="138" t="s">
        <v>463</v>
      </c>
      <c r="G176" s="139" t="s">
        <v>225</v>
      </c>
      <c r="H176" s="140">
        <v>1</v>
      </c>
      <c r="I176" s="141"/>
      <c r="J176" s="141">
        <f t="shared" si="10"/>
        <v>0</v>
      </c>
      <c r="K176" s="138" t="s">
        <v>1</v>
      </c>
      <c r="L176" s="142"/>
      <c r="M176" s="143" t="s">
        <v>1</v>
      </c>
      <c r="N176" s="144" t="s">
        <v>34</v>
      </c>
      <c r="O176" s="132">
        <v>0</v>
      </c>
      <c r="P176" s="132">
        <f t="shared" si="11"/>
        <v>0</v>
      </c>
      <c r="Q176" s="132">
        <v>8.5000000000000006E-2</v>
      </c>
      <c r="R176" s="132">
        <f t="shared" si="12"/>
        <v>8.5000000000000006E-2</v>
      </c>
      <c r="S176" s="132">
        <v>0</v>
      </c>
      <c r="T176" s="133">
        <f t="shared" si="13"/>
        <v>0</v>
      </c>
      <c r="AR176" s="134" t="s">
        <v>226</v>
      </c>
      <c r="AT176" s="134" t="s">
        <v>146</v>
      </c>
      <c r="AU176" s="134" t="s">
        <v>118</v>
      </c>
      <c r="AY176" s="13" t="s">
        <v>110</v>
      </c>
      <c r="BE176" s="135">
        <f t="shared" si="14"/>
        <v>0</v>
      </c>
      <c r="BF176" s="135">
        <f t="shared" si="15"/>
        <v>0</v>
      </c>
      <c r="BG176" s="135">
        <f t="shared" si="16"/>
        <v>0</v>
      </c>
      <c r="BH176" s="135">
        <f t="shared" si="17"/>
        <v>0</v>
      </c>
      <c r="BI176" s="135">
        <f t="shared" si="18"/>
        <v>0</v>
      </c>
      <c r="BJ176" s="13" t="s">
        <v>118</v>
      </c>
      <c r="BK176" s="135">
        <f t="shared" si="19"/>
        <v>0</v>
      </c>
      <c r="BL176" s="13" t="s">
        <v>179</v>
      </c>
      <c r="BM176" s="134" t="s">
        <v>279</v>
      </c>
    </row>
    <row r="177" spans="2:65" s="1" customFormat="1" ht="16.5" customHeight="1">
      <c r="B177" s="123"/>
      <c r="C177" s="136" t="s">
        <v>280</v>
      </c>
      <c r="D177" s="136" t="s">
        <v>146</v>
      </c>
      <c r="E177" s="137" t="s">
        <v>281</v>
      </c>
      <c r="F177" s="138" t="s">
        <v>282</v>
      </c>
      <c r="G177" s="139" t="s">
        <v>225</v>
      </c>
      <c r="H177" s="140">
        <v>1</v>
      </c>
      <c r="I177" s="141"/>
      <c r="J177" s="141">
        <f t="shared" si="10"/>
        <v>0</v>
      </c>
      <c r="K177" s="138" t="s">
        <v>1</v>
      </c>
      <c r="L177" s="142"/>
      <c r="M177" s="143" t="s">
        <v>1</v>
      </c>
      <c r="N177" s="144" t="s">
        <v>34</v>
      </c>
      <c r="O177" s="132">
        <v>0</v>
      </c>
      <c r="P177" s="132">
        <f t="shared" si="11"/>
        <v>0</v>
      </c>
      <c r="Q177" s="132">
        <v>3.3000000000000002E-2</v>
      </c>
      <c r="R177" s="132">
        <f t="shared" si="12"/>
        <v>3.3000000000000002E-2</v>
      </c>
      <c r="S177" s="132">
        <v>0</v>
      </c>
      <c r="T177" s="133">
        <f t="shared" si="13"/>
        <v>0</v>
      </c>
      <c r="AR177" s="134" t="s">
        <v>226</v>
      </c>
      <c r="AT177" s="134" t="s">
        <v>146</v>
      </c>
      <c r="AU177" s="134" t="s">
        <v>118</v>
      </c>
      <c r="AY177" s="13" t="s">
        <v>110</v>
      </c>
      <c r="BE177" s="135">
        <f t="shared" si="14"/>
        <v>0</v>
      </c>
      <c r="BF177" s="135">
        <f t="shared" si="15"/>
        <v>0</v>
      </c>
      <c r="BG177" s="135">
        <f t="shared" si="16"/>
        <v>0</v>
      </c>
      <c r="BH177" s="135">
        <f t="shared" si="17"/>
        <v>0</v>
      </c>
      <c r="BI177" s="135">
        <f t="shared" si="18"/>
        <v>0</v>
      </c>
      <c r="BJ177" s="13" t="s">
        <v>118</v>
      </c>
      <c r="BK177" s="135">
        <f t="shared" si="19"/>
        <v>0</v>
      </c>
      <c r="BL177" s="13" t="s">
        <v>179</v>
      </c>
      <c r="BM177" s="134" t="s">
        <v>283</v>
      </c>
    </row>
    <row r="178" spans="2:65" s="1" customFormat="1" ht="16.5" customHeight="1">
      <c r="B178" s="123"/>
      <c r="C178" s="124" t="s">
        <v>284</v>
      </c>
      <c r="D178" s="124" t="s">
        <v>112</v>
      </c>
      <c r="E178" s="125" t="s">
        <v>285</v>
      </c>
      <c r="F178" s="126" t="s">
        <v>464</v>
      </c>
      <c r="G178" s="127" t="s">
        <v>212</v>
      </c>
      <c r="H178" s="128">
        <v>1</v>
      </c>
      <c r="I178" s="129"/>
      <c r="J178" s="129">
        <f t="shared" si="10"/>
        <v>0</v>
      </c>
      <c r="K178" s="126" t="s">
        <v>116</v>
      </c>
      <c r="L178" s="25"/>
      <c r="M178" s="130" t="s">
        <v>1</v>
      </c>
      <c r="N178" s="131" t="s">
        <v>34</v>
      </c>
      <c r="O178" s="132">
        <v>3.75366</v>
      </c>
      <c r="P178" s="132">
        <f t="shared" si="11"/>
        <v>3.75366</v>
      </c>
      <c r="Q178" s="132">
        <v>6.3299999999999997E-3</v>
      </c>
      <c r="R178" s="132">
        <f t="shared" si="12"/>
        <v>6.3299999999999997E-3</v>
      </c>
      <c r="S178" s="132">
        <v>0</v>
      </c>
      <c r="T178" s="133">
        <f t="shared" si="13"/>
        <v>0</v>
      </c>
      <c r="AR178" s="134" t="s">
        <v>179</v>
      </c>
      <c r="AT178" s="134" t="s">
        <v>112</v>
      </c>
      <c r="AU178" s="134" t="s">
        <v>118</v>
      </c>
      <c r="AY178" s="13" t="s">
        <v>110</v>
      </c>
      <c r="BE178" s="135">
        <f t="shared" si="14"/>
        <v>0</v>
      </c>
      <c r="BF178" s="135">
        <f t="shared" si="15"/>
        <v>0</v>
      </c>
      <c r="BG178" s="135">
        <f t="shared" si="16"/>
        <v>0</v>
      </c>
      <c r="BH178" s="135">
        <f t="shared" si="17"/>
        <v>0</v>
      </c>
      <c r="BI178" s="135">
        <f t="shared" si="18"/>
        <v>0</v>
      </c>
      <c r="BJ178" s="13" t="s">
        <v>118</v>
      </c>
      <c r="BK178" s="135">
        <f t="shared" si="19"/>
        <v>0</v>
      </c>
      <c r="BL178" s="13" t="s">
        <v>179</v>
      </c>
      <c r="BM178" s="134" t="s">
        <v>286</v>
      </c>
    </row>
    <row r="179" spans="2:65" s="1" customFormat="1" ht="24" customHeight="1">
      <c r="B179" s="123"/>
      <c r="C179" s="136" t="s">
        <v>287</v>
      </c>
      <c r="D179" s="136" t="s">
        <v>146</v>
      </c>
      <c r="E179" s="137" t="s">
        <v>288</v>
      </c>
      <c r="F179" s="138" t="s">
        <v>289</v>
      </c>
      <c r="G179" s="139" t="s">
        <v>225</v>
      </c>
      <c r="H179" s="140">
        <v>1</v>
      </c>
      <c r="I179" s="141"/>
      <c r="J179" s="141">
        <f t="shared" si="10"/>
        <v>0</v>
      </c>
      <c r="K179" s="138" t="s">
        <v>1</v>
      </c>
      <c r="L179" s="142"/>
      <c r="M179" s="143" t="s">
        <v>1</v>
      </c>
      <c r="N179" s="144" t="s">
        <v>34</v>
      </c>
      <c r="O179" s="132">
        <v>0</v>
      </c>
      <c r="P179" s="132">
        <f t="shared" si="11"/>
        <v>0</v>
      </c>
      <c r="Q179" s="132">
        <v>4.0000000000000003E-5</v>
      </c>
      <c r="R179" s="132">
        <f t="shared" si="12"/>
        <v>4.0000000000000003E-5</v>
      </c>
      <c r="S179" s="132">
        <v>0</v>
      </c>
      <c r="T179" s="133">
        <f t="shared" si="13"/>
        <v>0</v>
      </c>
      <c r="AR179" s="134" t="s">
        <v>226</v>
      </c>
      <c r="AT179" s="134" t="s">
        <v>146</v>
      </c>
      <c r="AU179" s="134" t="s">
        <v>118</v>
      </c>
      <c r="AY179" s="13" t="s">
        <v>110</v>
      </c>
      <c r="BE179" s="135">
        <f t="shared" si="14"/>
        <v>0</v>
      </c>
      <c r="BF179" s="135">
        <f t="shared" si="15"/>
        <v>0</v>
      </c>
      <c r="BG179" s="135">
        <f t="shared" si="16"/>
        <v>0</v>
      </c>
      <c r="BH179" s="135">
        <f t="shared" si="17"/>
        <v>0</v>
      </c>
      <c r="BI179" s="135">
        <f t="shared" si="18"/>
        <v>0</v>
      </c>
      <c r="BJ179" s="13" t="s">
        <v>118</v>
      </c>
      <c r="BK179" s="135">
        <f t="shared" si="19"/>
        <v>0</v>
      </c>
      <c r="BL179" s="13" t="s">
        <v>179</v>
      </c>
      <c r="BM179" s="134" t="s">
        <v>290</v>
      </c>
    </row>
    <row r="180" spans="2:65" s="1" customFormat="1" ht="24" customHeight="1">
      <c r="B180" s="123"/>
      <c r="C180" s="136" t="s">
        <v>291</v>
      </c>
      <c r="D180" s="136" t="s">
        <v>146</v>
      </c>
      <c r="E180" s="137" t="s">
        <v>292</v>
      </c>
      <c r="F180" s="138" t="s">
        <v>293</v>
      </c>
      <c r="G180" s="139" t="s">
        <v>225</v>
      </c>
      <c r="H180" s="140">
        <v>1</v>
      </c>
      <c r="I180" s="141"/>
      <c r="J180" s="141">
        <f t="shared" si="10"/>
        <v>0</v>
      </c>
      <c r="K180" s="138" t="s">
        <v>1</v>
      </c>
      <c r="L180" s="142"/>
      <c r="M180" s="143" t="s">
        <v>1</v>
      </c>
      <c r="N180" s="144" t="s">
        <v>34</v>
      </c>
      <c r="O180" s="132">
        <v>0</v>
      </c>
      <c r="P180" s="132">
        <f t="shared" si="11"/>
        <v>0</v>
      </c>
      <c r="Q180" s="132">
        <v>5.0000000000000002E-5</v>
      </c>
      <c r="R180" s="132">
        <f t="shared" si="12"/>
        <v>5.0000000000000002E-5</v>
      </c>
      <c r="S180" s="132">
        <v>0</v>
      </c>
      <c r="T180" s="133">
        <f t="shared" si="13"/>
        <v>0</v>
      </c>
      <c r="AR180" s="134" t="s">
        <v>226</v>
      </c>
      <c r="AT180" s="134" t="s">
        <v>146</v>
      </c>
      <c r="AU180" s="134" t="s">
        <v>118</v>
      </c>
      <c r="AY180" s="13" t="s">
        <v>110</v>
      </c>
      <c r="BE180" s="135">
        <f t="shared" si="14"/>
        <v>0</v>
      </c>
      <c r="BF180" s="135">
        <f t="shared" si="15"/>
        <v>0</v>
      </c>
      <c r="BG180" s="135">
        <f t="shared" si="16"/>
        <v>0</v>
      </c>
      <c r="BH180" s="135">
        <f t="shared" si="17"/>
        <v>0</v>
      </c>
      <c r="BI180" s="135">
        <f t="shared" si="18"/>
        <v>0</v>
      </c>
      <c r="BJ180" s="13" t="s">
        <v>118</v>
      </c>
      <c r="BK180" s="135">
        <f t="shared" si="19"/>
        <v>0</v>
      </c>
      <c r="BL180" s="13" t="s">
        <v>179</v>
      </c>
      <c r="BM180" s="134" t="s">
        <v>294</v>
      </c>
    </row>
    <row r="181" spans="2:65" s="1" customFormat="1" ht="24" customHeight="1">
      <c r="B181" s="123"/>
      <c r="C181" s="136" t="s">
        <v>295</v>
      </c>
      <c r="D181" s="136" t="s">
        <v>146</v>
      </c>
      <c r="E181" s="137" t="s">
        <v>296</v>
      </c>
      <c r="F181" s="138" t="s">
        <v>297</v>
      </c>
      <c r="G181" s="139" t="s">
        <v>225</v>
      </c>
      <c r="H181" s="140">
        <v>1</v>
      </c>
      <c r="I181" s="141"/>
      <c r="J181" s="141">
        <f t="shared" si="10"/>
        <v>0</v>
      </c>
      <c r="K181" s="138" t="s">
        <v>1</v>
      </c>
      <c r="L181" s="142"/>
      <c r="M181" s="143" t="s">
        <v>1</v>
      </c>
      <c r="N181" s="144" t="s">
        <v>34</v>
      </c>
      <c r="O181" s="132">
        <v>0</v>
      </c>
      <c r="P181" s="132">
        <f t="shared" si="11"/>
        <v>0</v>
      </c>
      <c r="Q181" s="132">
        <v>5.0000000000000002E-5</v>
      </c>
      <c r="R181" s="132">
        <f t="shared" si="12"/>
        <v>5.0000000000000002E-5</v>
      </c>
      <c r="S181" s="132">
        <v>0</v>
      </c>
      <c r="T181" s="133">
        <f t="shared" si="13"/>
        <v>0</v>
      </c>
      <c r="AR181" s="134" t="s">
        <v>226</v>
      </c>
      <c r="AT181" s="134" t="s">
        <v>146</v>
      </c>
      <c r="AU181" s="134" t="s">
        <v>118</v>
      </c>
      <c r="AY181" s="13" t="s">
        <v>110</v>
      </c>
      <c r="BE181" s="135">
        <f t="shared" si="14"/>
        <v>0</v>
      </c>
      <c r="BF181" s="135">
        <f t="shared" si="15"/>
        <v>0</v>
      </c>
      <c r="BG181" s="135">
        <f t="shared" si="16"/>
        <v>0</v>
      </c>
      <c r="BH181" s="135">
        <f t="shared" si="17"/>
        <v>0</v>
      </c>
      <c r="BI181" s="135">
        <f t="shared" si="18"/>
        <v>0</v>
      </c>
      <c r="BJ181" s="13" t="s">
        <v>118</v>
      </c>
      <c r="BK181" s="135">
        <f t="shared" si="19"/>
        <v>0</v>
      </c>
      <c r="BL181" s="13" t="s">
        <v>179</v>
      </c>
      <c r="BM181" s="134" t="s">
        <v>298</v>
      </c>
    </row>
    <row r="182" spans="2:65" s="1" customFormat="1" ht="16.5" customHeight="1">
      <c r="B182" s="123"/>
      <c r="C182" s="136" t="s">
        <v>299</v>
      </c>
      <c r="D182" s="136" t="s">
        <v>146</v>
      </c>
      <c r="E182" s="137" t="s">
        <v>300</v>
      </c>
      <c r="F182" s="138" t="s">
        <v>301</v>
      </c>
      <c r="G182" s="139" t="s">
        <v>225</v>
      </c>
      <c r="H182" s="140">
        <v>1</v>
      </c>
      <c r="I182" s="141"/>
      <c r="J182" s="141">
        <f t="shared" si="10"/>
        <v>0</v>
      </c>
      <c r="K182" s="138" t="s">
        <v>1</v>
      </c>
      <c r="L182" s="142"/>
      <c r="M182" s="143" t="s">
        <v>1</v>
      </c>
      <c r="N182" s="144" t="s">
        <v>34</v>
      </c>
      <c r="O182" s="132">
        <v>0</v>
      </c>
      <c r="P182" s="132">
        <f t="shared" si="11"/>
        <v>0</v>
      </c>
      <c r="Q182" s="132">
        <v>5.0000000000000002E-5</v>
      </c>
      <c r="R182" s="132">
        <f t="shared" si="12"/>
        <v>5.0000000000000002E-5</v>
      </c>
      <c r="S182" s="132">
        <v>0</v>
      </c>
      <c r="T182" s="133">
        <f t="shared" si="13"/>
        <v>0</v>
      </c>
      <c r="AR182" s="134" t="s">
        <v>226</v>
      </c>
      <c r="AT182" s="134" t="s">
        <v>146</v>
      </c>
      <c r="AU182" s="134" t="s">
        <v>118</v>
      </c>
      <c r="AY182" s="13" t="s">
        <v>110</v>
      </c>
      <c r="BE182" s="135">
        <f t="shared" si="14"/>
        <v>0</v>
      </c>
      <c r="BF182" s="135">
        <f t="shared" si="15"/>
        <v>0</v>
      </c>
      <c r="BG182" s="135">
        <f t="shared" si="16"/>
        <v>0</v>
      </c>
      <c r="BH182" s="135">
        <f t="shared" si="17"/>
        <v>0</v>
      </c>
      <c r="BI182" s="135">
        <f t="shared" si="18"/>
        <v>0</v>
      </c>
      <c r="BJ182" s="13" t="s">
        <v>118</v>
      </c>
      <c r="BK182" s="135">
        <f t="shared" si="19"/>
        <v>0</v>
      </c>
      <c r="BL182" s="13" t="s">
        <v>179</v>
      </c>
      <c r="BM182" s="134" t="s">
        <v>302</v>
      </c>
    </row>
    <row r="183" spans="2:65" s="1" customFormat="1" ht="16.5" customHeight="1">
      <c r="B183" s="123"/>
      <c r="C183" s="136" t="s">
        <v>303</v>
      </c>
      <c r="D183" s="136" t="s">
        <v>146</v>
      </c>
      <c r="E183" s="137" t="s">
        <v>304</v>
      </c>
      <c r="F183" s="138" t="s">
        <v>305</v>
      </c>
      <c r="G183" s="139" t="s">
        <v>225</v>
      </c>
      <c r="H183" s="140">
        <v>1</v>
      </c>
      <c r="I183" s="141"/>
      <c r="J183" s="141">
        <f t="shared" si="10"/>
        <v>0</v>
      </c>
      <c r="K183" s="138" t="s">
        <v>1</v>
      </c>
      <c r="L183" s="142"/>
      <c r="M183" s="143" t="s">
        <v>1</v>
      </c>
      <c r="N183" s="144" t="s">
        <v>34</v>
      </c>
      <c r="O183" s="132">
        <v>0</v>
      </c>
      <c r="P183" s="132">
        <f t="shared" si="11"/>
        <v>0</v>
      </c>
      <c r="Q183" s="132">
        <v>6.0000000000000002E-5</v>
      </c>
      <c r="R183" s="132">
        <f t="shared" si="12"/>
        <v>6.0000000000000002E-5</v>
      </c>
      <c r="S183" s="132">
        <v>0</v>
      </c>
      <c r="T183" s="133">
        <f t="shared" si="13"/>
        <v>0</v>
      </c>
      <c r="AR183" s="134" t="s">
        <v>226</v>
      </c>
      <c r="AT183" s="134" t="s">
        <v>146</v>
      </c>
      <c r="AU183" s="134" t="s">
        <v>118</v>
      </c>
      <c r="AY183" s="13" t="s">
        <v>110</v>
      </c>
      <c r="BE183" s="135">
        <f t="shared" si="14"/>
        <v>0</v>
      </c>
      <c r="BF183" s="135">
        <f t="shared" si="15"/>
        <v>0</v>
      </c>
      <c r="BG183" s="135">
        <f t="shared" si="16"/>
        <v>0</v>
      </c>
      <c r="BH183" s="135">
        <f t="shared" si="17"/>
        <v>0</v>
      </c>
      <c r="BI183" s="135">
        <f t="shared" si="18"/>
        <v>0</v>
      </c>
      <c r="BJ183" s="13" t="s">
        <v>118</v>
      </c>
      <c r="BK183" s="135">
        <f t="shared" si="19"/>
        <v>0</v>
      </c>
      <c r="BL183" s="13" t="s">
        <v>179</v>
      </c>
      <c r="BM183" s="134" t="s">
        <v>306</v>
      </c>
    </row>
    <row r="184" spans="2:65" s="1" customFormat="1" ht="16.5" customHeight="1">
      <c r="B184" s="123"/>
      <c r="C184" s="136" t="s">
        <v>307</v>
      </c>
      <c r="D184" s="136" t="s">
        <v>146</v>
      </c>
      <c r="E184" s="137" t="s">
        <v>308</v>
      </c>
      <c r="F184" s="138" t="s">
        <v>309</v>
      </c>
      <c r="G184" s="139" t="s">
        <v>225</v>
      </c>
      <c r="H184" s="140">
        <v>1</v>
      </c>
      <c r="I184" s="141"/>
      <c r="J184" s="141">
        <f t="shared" si="10"/>
        <v>0</v>
      </c>
      <c r="K184" s="138" t="s">
        <v>1</v>
      </c>
      <c r="L184" s="142"/>
      <c r="M184" s="143" t="s">
        <v>1</v>
      </c>
      <c r="N184" s="144" t="s">
        <v>34</v>
      </c>
      <c r="O184" s="132">
        <v>0</v>
      </c>
      <c r="P184" s="132">
        <f t="shared" si="11"/>
        <v>0</v>
      </c>
      <c r="Q184" s="132">
        <v>6.0000000000000002E-5</v>
      </c>
      <c r="R184" s="132">
        <f t="shared" si="12"/>
        <v>6.0000000000000002E-5</v>
      </c>
      <c r="S184" s="132">
        <v>0</v>
      </c>
      <c r="T184" s="133">
        <f t="shared" si="13"/>
        <v>0</v>
      </c>
      <c r="AR184" s="134" t="s">
        <v>226</v>
      </c>
      <c r="AT184" s="134" t="s">
        <v>146</v>
      </c>
      <c r="AU184" s="134" t="s">
        <v>118</v>
      </c>
      <c r="AY184" s="13" t="s">
        <v>110</v>
      </c>
      <c r="BE184" s="135">
        <f t="shared" si="14"/>
        <v>0</v>
      </c>
      <c r="BF184" s="135">
        <f t="shared" si="15"/>
        <v>0</v>
      </c>
      <c r="BG184" s="135">
        <f t="shared" si="16"/>
        <v>0</v>
      </c>
      <c r="BH184" s="135">
        <f t="shared" si="17"/>
        <v>0</v>
      </c>
      <c r="BI184" s="135">
        <f t="shared" si="18"/>
        <v>0</v>
      </c>
      <c r="BJ184" s="13" t="s">
        <v>118</v>
      </c>
      <c r="BK184" s="135">
        <f t="shared" si="19"/>
        <v>0</v>
      </c>
      <c r="BL184" s="13" t="s">
        <v>179</v>
      </c>
      <c r="BM184" s="134" t="s">
        <v>310</v>
      </c>
    </row>
    <row r="185" spans="2:65" s="1" customFormat="1" ht="16.5" customHeight="1">
      <c r="B185" s="123"/>
      <c r="C185" s="136" t="s">
        <v>311</v>
      </c>
      <c r="D185" s="136" t="s">
        <v>146</v>
      </c>
      <c r="E185" s="137" t="s">
        <v>312</v>
      </c>
      <c r="F185" s="138" t="s">
        <v>467</v>
      </c>
      <c r="G185" s="139" t="s">
        <v>225</v>
      </c>
      <c r="H185" s="140">
        <v>2</v>
      </c>
      <c r="I185" s="141"/>
      <c r="J185" s="141">
        <f t="shared" si="10"/>
        <v>0</v>
      </c>
      <c r="K185" s="138" t="s">
        <v>1</v>
      </c>
      <c r="L185" s="142"/>
      <c r="M185" s="143" t="s">
        <v>1</v>
      </c>
      <c r="N185" s="144" t="s">
        <v>34</v>
      </c>
      <c r="O185" s="132">
        <v>0</v>
      </c>
      <c r="P185" s="132">
        <f t="shared" si="11"/>
        <v>0</v>
      </c>
      <c r="Q185" s="132">
        <v>6.0000000000000002E-5</v>
      </c>
      <c r="R185" s="132">
        <f t="shared" si="12"/>
        <v>1.2E-4</v>
      </c>
      <c r="S185" s="132">
        <v>0</v>
      </c>
      <c r="T185" s="133">
        <f t="shared" si="13"/>
        <v>0</v>
      </c>
      <c r="AR185" s="134" t="s">
        <v>226</v>
      </c>
      <c r="AT185" s="134" t="s">
        <v>146</v>
      </c>
      <c r="AU185" s="134" t="s">
        <v>118</v>
      </c>
      <c r="AY185" s="13" t="s">
        <v>110</v>
      </c>
      <c r="BE185" s="135">
        <f t="shared" si="14"/>
        <v>0</v>
      </c>
      <c r="BF185" s="135">
        <f t="shared" si="15"/>
        <v>0</v>
      </c>
      <c r="BG185" s="135">
        <f t="shared" si="16"/>
        <v>0</v>
      </c>
      <c r="BH185" s="135">
        <f t="shared" si="17"/>
        <v>0</v>
      </c>
      <c r="BI185" s="135">
        <f t="shared" si="18"/>
        <v>0</v>
      </c>
      <c r="BJ185" s="13" t="s">
        <v>118</v>
      </c>
      <c r="BK185" s="135">
        <f t="shared" si="19"/>
        <v>0</v>
      </c>
      <c r="BL185" s="13" t="s">
        <v>179</v>
      </c>
      <c r="BM185" s="134" t="s">
        <v>313</v>
      </c>
    </row>
    <row r="186" spans="2:65" s="1" customFormat="1" ht="16.5" customHeight="1">
      <c r="B186" s="123"/>
      <c r="C186" s="136" t="s">
        <v>314</v>
      </c>
      <c r="D186" s="136" t="s">
        <v>146</v>
      </c>
      <c r="E186" s="137" t="s">
        <v>315</v>
      </c>
      <c r="F186" s="138" t="s">
        <v>316</v>
      </c>
      <c r="G186" s="139" t="s">
        <v>225</v>
      </c>
      <c r="H186" s="140">
        <v>3</v>
      </c>
      <c r="I186" s="141"/>
      <c r="J186" s="141">
        <f t="shared" si="10"/>
        <v>0</v>
      </c>
      <c r="K186" s="138" t="s">
        <v>1</v>
      </c>
      <c r="L186" s="142"/>
      <c r="M186" s="143" t="s">
        <v>1</v>
      </c>
      <c r="N186" s="144" t="s">
        <v>34</v>
      </c>
      <c r="O186" s="132">
        <v>0</v>
      </c>
      <c r="P186" s="132">
        <f t="shared" si="11"/>
        <v>0</v>
      </c>
      <c r="Q186" s="132">
        <v>6.9999999999999994E-5</v>
      </c>
      <c r="R186" s="132">
        <f t="shared" si="12"/>
        <v>2.0999999999999998E-4</v>
      </c>
      <c r="S186" s="132">
        <v>0</v>
      </c>
      <c r="T186" s="133">
        <f t="shared" si="13"/>
        <v>0</v>
      </c>
      <c r="AR186" s="134" t="s">
        <v>226</v>
      </c>
      <c r="AT186" s="134" t="s">
        <v>146</v>
      </c>
      <c r="AU186" s="134" t="s">
        <v>118</v>
      </c>
      <c r="AY186" s="13" t="s">
        <v>110</v>
      </c>
      <c r="BE186" s="135">
        <f t="shared" si="14"/>
        <v>0</v>
      </c>
      <c r="BF186" s="135">
        <f t="shared" si="15"/>
        <v>0</v>
      </c>
      <c r="BG186" s="135">
        <f t="shared" si="16"/>
        <v>0</v>
      </c>
      <c r="BH186" s="135">
        <f t="shared" si="17"/>
        <v>0</v>
      </c>
      <c r="BI186" s="135">
        <f t="shared" si="18"/>
        <v>0</v>
      </c>
      <c r="BJ186" s="13" t="s">
        <v>118</v>
      </c>
      <c r="BK186" s="135">
        <f t="shared" si="19"/>
        <v>0</v>
      </c>
      <c r="BL186" s="13" t="s">
        <v>179</v>
      </c>
      <c r="BM186" s="134" t="s">
        <v>317</v>
      </c>
    </row>
    <row r="187" spans="2:65" s="1" customFormat="1" ht="16.5" customHeight="1">
      <c r="B187" s="123"/>
      <c r="C187" s="136" t="s">
        <v>318</v>
      </c>
      <c r="D187" s="136" t="s">
        <v>146</v>
      </c>
      <c r="E187" s="137" t="s">
        <v>319</v>
      </c>
      <c r="F187" s="138" t="s">
        <v>320</v>
      </c>
      <c r="G187" s="139" t="s">
        <v>225</v>
      </c>
      <c r="H187" s="140">
        <v>3</v>
      </c>
      <c r="I187" s="141"/>
      <c r="J187" s="141">
        <f t="shared" si="10"/>
        <v>0</v>
      </c>
      <c r="K187" s="138" t="s">
        <v>1</v>
      </c>
      <c r="L187" s="142"/>
      <c r="M187" s="143" t="s">
        <v>1</v>
      </c>
      <c r="N187" s="144" t="s">
        <v>34</v>
      </c>
      <c r="O187" s="132">
        <v>0</v>
      </c>
      <c r="P187" s="132">
        <f t="shared" si="11"/>
        <v>0</v>
      </c>
      <c r="Q187" s="132">
        <v>6.9999999999999994E-5</v>
      </c>
      <c r="R187" s="132">
        <f t="shared" si="12"/>
        <v>2.0999999999999998E-4</v>
      </c>
      <c r="S187" s="132">
        <v>0</v>
      </c>
      <c r="T187" s="133">
        <f t="shared" si="13"/>
        <v>0</v>
      </c>
      <c r="AR187" s="134" t="s">
        <v>226</v>
      </c>
      <c r="AT187" s="134" t="s">
        <v>146</v>
      </c>
      <c r="AU187" s="134" t="s">
        <v>118</v>
      </c>
      <c r="AY187" s="13" t="s">
        <v>110</v>
      </c>
      <c r="BE187" s="135">
        <f t="shared" si="14"/>
        <v>0</v>
      </c>
      <c r="BF187" s="135">
        <f t="shared" si="15"/>
        <v>0</v>
      </c>
      <c r="BG187" s="135">
        <f t="shared" si="16"/>
        <v>0</v>
      </c>
      <c r="BH187" s="135">
        <f t="shared" si="17"/>
        <v>0</v>
      </c>
      <c r="BI187" s="135">
        <f t="shared" si="18"/>
        <v>0</v>
      </c>
      <c r="BJ187" s="13" t="s">
        <v>118</v>
      </c>
      <c r="BK187" s="135">
        <f t="shared" si="19"/>
        <v>0</v>
      </c>
      <c r="BL187" s="13" t="s">
        <v>179</v>
      </c>
      <c r="BM187" s="134" t="s">
        <v>321</v>
      </c>
    </row>
    <row r="188" spans="2:65" s="1" customFormat="1" ht="16.5" customHeight="1">
      <c r="B188" s="123"/>
      <c r="C188" s="136" t="s">
        <v>322</v>
      </c>
      <c r="D188" s="136" t="s">
        <v>146</v>
      </c>
      <c r="E188" s="137" t="s">
        <v>323</v>
      </c>
      <c r="F188" s="138" t="s">
        <v>324</v>
      </c>
      <c r="G188" s="139" t="s">
        <v>225</v>
      </c>
      <c r="H188" s="140">
        <v>2</v>
      </c>
      <c r="I188" s="141"/>
      <c r="J188" s="141">
        <f t="shared" si="10"/>
        <v>0</v>
      </c>
      <c r="K188" s="138" t="s">
        <v>1</v>
      </c>
      <c r="L188" s="142"/>
      <c r="M188" s="143" t="s">
        <v>1</v>
      </c>
      <c r="N188" s="144" t="s">
        <v>34</v>
      </c>
      <c r="O188" s="132">
        <v>0</v>
      </c>
      <c r="P188" s="132">
        <f t="shared" si="11"/>
        <v>0</v>
      </c>
      <c r="Q188" s="132">
        <v>8.0000000000000007E-5</v>
      </c>
      <c r="R188" s="132">
        <f t="shared" si="12"/>
        <v>1.6000000000000001E-4</v>
      </c>
      <c r="S188" s="132">
        <v>0</v>
      </c>
      <c r="T188" s="133">
        <f t="shared" si="13"/>
        <v>0</v>
      </c>
      <c r="AR188" s="134" t="s">
        <v>226</v>
      </c>
      <c r="AT188" s="134" t="s">
        <v>146</v>
      </c>
      <c r="AU188" s="134" t="s">
        <v>118</v>
      </c>
      <c r="AY188" s="13" t="s">
        <v>110</v>
      </c>
      <c r="BE188" s="135">
        <f t="shared" si="14"/>
        <v>0</v>
      </c>
      <c r="BF188" s="135">
        <f t="shared" si="15"/>
        <v>0</v>
      </c>
      <c r="BG188" s="135">
        <f t="shared" si="16"/>
        <v>0</v>
      </c>
      <c r="BH188" s="135">
        <f t="shared" si="17"/>
        <v>0</v>
      </c>
      <c r="BI188" s="135">
        <f t="shared" si="18"/>
        <v>0</v>
      </c>
      <c r="BJ188" s="13" t="s">
        <v>118</v>
      </c>
      <c r="BK188" s="135">
        <f t="shared" si="19"/>
        <v>0</v>
      </c>
      <c r="BL188" s="13" t="s">
        <v>179</v>
      </c>
      <c r="BM188" s="134" t="s">
        <v>325</v>
      </c>
    </row>
    <row r="189" spans="2:65" s="1" customFormat="1" ht="16.5" customHeight="1">
      <c r="B189" s="123"/>
      <c r="C189" s="136" t="s">
        <v>326</v>
      </c>
      <c r="D189" s="136" t="s">
        <v>146</v>
      </c>
      <c r="E189" s="137" t="s">
        <v>327</v>
      </c>
      <c r="F189" s="138" t="s">
        <v>328</v>
      </c>
      <c r="G189" s="139" t="s">
        <v>225</v>
      </c>
      <c r="H189" s="140">
        <v>1</v>
      </c>
      <c r="I189" s="141"/>
      <c r="J189" s="141">
        <f t="shared" si="10"/>
        <v>0</v>
      </c>
      <c r="K189" s="138" t="s">
        <v>1</v>
      </c>
      <c r="L189" s="142"/>
      <c r="M189" s="143" t="s">
        <v>1</v>
      </c>
      <c r="N189" s="144" t="s">
        <v>34</v>
      </c>
      <c r="O189" s="132">
        <v>0</v>
      </c>
      <c r="P189" s="132">
        <f t="shared" si="11"/>
        <v>0</v>
      </c>
      <c r="Q189" s="132">
        <v>9.0000000000000006E-5</v>
      </c>
      <c r="R189" s="132">
        <f t="shared" si="12"/>
        <v>9.0000000000000006E-5</v>
      </c>
      <c r="S189" s="132">
        <v>0</v>
      </c>
      <c r="T189" s="133">
        <f t="shared" si="13"/>
        <v>0</v>
      </c>
      <c r="AR189" s="134" t="s">
        <v>226</v>
      </c>
      <c r="AT189" s="134" t="s">
        <v>146</v>
      </c>
      <c r="AU189" s="134" t="s">
        <v>118</v>
      </c>
      <c r="AY189" s="13" t="s">
        <v>110</v>
      </c>
      <c r="BE189" s="135">
        <f t="shared" si="14"/>
        <v>0</v>
      </c>
      <c r="BF189" s="135">
        <f t="shared" si="15"/>
        <v>0</v>
      </c>
      <c r="BG189" s="135">
        <f t="shared" si="16"/>
        <v>0</v>
      </c>
      <c r="BH189" s="135">
        <f t="shared" si="17"/>
        <v>0</v>
      </c>
      <c r="BI189" s="135">
        <f t="shared" si="18"/>
        <v>0</v>
      </c>
      <c r="BJ189" s="13" t="s">
        <v>118</v>
      </c>
      <c r="BK189" s="135">
        <f t="shared" si="19"/>
        <v>0</v>
      </c>
      <c r="BL189" s="13" t="s">
        <v>179</v>
      </c>
      <c r="BM189" s="134" t="s">
        <v>329</v>
      </c>
    </row>
    <row r="190" spans="2:65" s="1" customFormat="1" ht="24" customHeight="1">
      <c r="B190" s="123"/>
      <c r="C190" s="124" t="s">
        <v>330</v>
      </c>
      <c r="D190" s="124" t="s">
        <v>112</v>
      </c>
      <c r="E190" s="125" t="s">
        <v>331</v>
      </c>
      <c r="F190" s="126" t="s">
        <v>332</v>
      </c>
      <c r="G190" s="127" t="s">
        <v>269</v>
      </c>
      <c r="H190" s="128">
        <v>73.759</v>
      </c>
      <c r="I190" s="129"/>
      <c r="J190" s="129">
        <f t="shared" si="10"/>
        <v>0</v>
      </c>
      <c r="K190" s="126" t="s">
        <v>116</v>
      </c>
      <c r="L190" s="25"/>
      <c r="M190" s="130" t="s">
        <v>1</v>
      </c>
      <c r="N190" s="131" t="s">
        <v>34</v>
      </c>
      <c r="O190" s="132">
        <v>0</v>
      </c>
      <c r="P190" s="132">
        <f t="shared" si="11"/>
        <v>0</v>
      </c>
      <c r="Q190" s="132">
        <v>0</v>
      </c>
      <c r="R190" s="132">
        <f t="shared" si="12"/>
        <v>0</v>
      </c>
      <c r="S190" s="132">
        <v>0</v>
      </c>
      <c r="T190" s="133">
        <f t="shared" si="13"/>
        <v>0</v>
      </c>
      <c r="AR190" s="134" t="s">
        <v>179</v>
      </c>
      <c r="AT190" s="134" t="s">
        <v>112</v>
      </c>
      <c r="AU190" s="134" t="s">
        <v>118</v>
      </c>
      <c r="AY190" s="13" t="s">
        <v>110</v>
      </c>
      <c r="BE190" s="135">
        <f t="shared" si="14"/>
        <v>0</v>
      </c>
      <c r="BF190" s="135">
        <f t="shared" si="15"/>
        <v>0</v>
      </c>
      <c r="BG190" s="135">
        <f t="shared" si="16"/>
        <v>0</v>
      </c>
      <c r="BH190" s="135">
        <f t="shared" si="17"/>
        <v>0</v>
      </c>
      <c r="BI190" s="135">
        <f t="shared" si="18"/>
        <v>0</v>
      </c>
      <c r="BJ190" s="13" t="s">
        <v>118</v>
      </c>
      <c r="BK190" s="135">
        <f t="shared" si="19"/>
        <v>0</v>
      </c>
      <c r="BL190" s="13" t="s">
        <v>179</v>
      </c>
      <c r="BM190" s="134" t="s">
        <v>333</v>
      </c>
    </row>
    <row r="191" spans="2:65" s="11" customFormat="1" ht="22.95" customHeight="1">
      <c r="B191" s="111"/>
      <c r="D191" s="112" t="s">
        <v>67</v>
      </c>
      <c r="E191" s="121" t="s">
        <v>334</v>
      </c>
      <c r="F191" s="121" t="s">
        <v>335</v>
      </c>
      <c r="J191" s="122">
        <f>BK191</f>
        <v>0</v>
      </c>
      <c r="L191" s="111"/>
      <c r="M191" s="115"/>
      <c r="N191" s="116"/>
      <c r="O191" s="116"/>
      <c r="P191" s="117">
        <f>SUM(P192:P201)</f>
        <v>13.302520000000001</v>
      </c>
      <c r="Q191" s="116"/>
      <c r="R191" s="117">
        <f>SUM(R192:R201)</f>
        <v>5.5599999999999998E-3</v>
      </c>
      <c r="S191" s="116"/>
      <c r="T191" s="118">
        <f>SUM(T192:T201)</f>
        <v>0</v>
      </c>
      <c r="AR191" s="112" t="s">
        <v>118</v>
      </c>
      <c r="AT191" s="119" t="s">
        <v>67</v>
      </c>
      <c r="AU191" s="119" t="s">
        <v>73</v>
      </c>
      <c r="AY191" s="112" t="s">
        <v>110</v>
      </c>
      <c r="BK191" s="120">
        <f>SUM(BK192:BK201)</f>
        <v>0</v>
      </c>
    </row>
    <row r="192" spans="2:65" s="1" customFormat="1" ht="16.5" customHeight="1">
      <c r="B192" s="123"/>
      <c r="C192" s="124" t="s">
        <v>336</v>
      </c>
      <c r="D192" s="124" t="s">
        <v>112</v>
      </c>
      <c r="E192" s="125" t="s">
        <v>337</v>
      </c>
      <c r="F192" s="126" t="s">
        <v>338</v>
      </c>
      <c r="G192" s="127" t="s">
        <v>225</v>
      </c>
      <c r="H192" s="128">
        <v>2</v>
      </c>
      <c r="I192" s="129"/>
      <c r="J192" s="129">
        <f t="shared" ref="J192:J201" si="20">ROUND(I192*H192,2)</f>
        <v>0</v>
      </c>
      <c r="K192" s="126" t="s">
        <v>116</v>
      </c>
      <c r="L192" s="25"/>
      <c r="M192" s="130" t="s">
        <v>1</v>
      </c>
      <c r="N192" s="131" t="s">
        <v>34</v>
      </c>
      <c r="O192" s="132">
        <v>1.28016</v>
      </c>
      <c r="P192" s="132">
        <f t="shared" ref="P192:P201" si="21">O192*H192</f>
        <v>2.5603199999999999</v>
      </c>
      <c r="Q192" s="132">
        <v>2.4000000000000001E-4</v>
      </c>
      <c r="R192" s="132">
        <f t="shared" ref="R192:R201" si="22">Q192*H192</f>
        <v>4.8000000000000001E-4</v>
      </c>
      <c r="S192" s="132">
        <v>0</v>
      </c>
      <c r="T192" s="133">
        <f t="shared" ref="T192:T201" si="23">S192*H192</f>
        <v>0</v>
      </c>
      <c r="AR192" s="134" t="s">
        <v>179</v>
      </c>
      <c r="AT192" s="134" t="s">
        <v>112</v>
      </c>
      <c r="AU192" s="134" t="s">
        <v>118</v>
      </c>
      <c r="AY192" s="13" t="s">
        <v>110</v>
      </c>
      <c r="BE192" s="135">
        <f t="shared" ref="BE192:BE201" si="24">IF(N192="základná",J192,0)</f>
        <v>0</v>
      </c>
      <c r="BF192" s="135">
        <f t="shared" ref="BF192:BF201" si="25">IF(N192="znížená",J192,0)</f>
        <v>0</v>
      </c>
      <c r="BG192" s="135">
        <f t="shared" ref="BG192:BG201" si="26">IF(N192="zákl. prenesená",J192,0)</f>
        <v>0</v>
      </c>
      <c r="BH192" s="135">
        <f t="shared" ref="BH192:BH201" si="27">IF(N192="zníž. prenesená",J192,0)</f>
        <v>0</v>
      </c>
      <c r="BI192" s="135">
        <f t="shared" ref="BI192:BI201" si="28">IF(N192="nulová",J192,0)</f>
        <v>0</v>
      </c>
      <c r="BJ192" s="13" t="s">
        <v>118</v>
      </c>
      <c r="BK192" s="135">
        <f t="shared" ref="BK192:BK201" si="29">ROUND(I192*H192,2)</f>
        <v>0</v>
      </c>
      <c r="BL192" s="13" t="s">
        <v>179</v>
      </c>
      <c r="BM192" s="134" t="s">
        <v>339</v>
      </c>
    </row>
    <row r="193" spans="2:65" s="1" customFormat="1" ht="16.5" customHeight="1">
      <c r="B193" s="123"/>
      <c r="C193" s="136" t="s">
        <v>340</v>
      </c>
      <c r="D193" s="136" t="s">
        <v>146</v>
      </c>
      <c r="E193" s="137" t="s">
        <v>341</v>
      </c>
      <c r="F193" s="138" t="s">
        <v>342</v>
      </c>
      <c r="G193" s="139" t="s">
        <v>225</v>
      </c>
      <c r="H193" s="140">
        <v>1</v>
      </c>
      <c r="I193" s="141"/>
      <c r="J193" s="141">
        <f t="shared" si="20"/>
        <v>0</v>
      </c>
      <c r="K193" s="138" t="s">
        <v>116</v>
      </c>
      <c r="L193" s="142"/>
      <c r="M193" s="143" t="s">
        <v>1</v>
      </c>
      <c r="N193" s="144" t="s">
        <v>34</v>
      </c>
      <c r="O193" s="132">
        <v>0</v>
      </c>
      <c r="P193" s="132">
        <f t="shared" si="21"/>
        <v>0</v>
      </c>
      <c r="Q193" s="132">
        <v>2.9E-4</v>
      </c>
      <c r="R193" s="132">
        <f t="shared" si="22"/>
        <v>2.9E-4</v>
      </c>
      <c r="S193" s="132">
        <v>0</v>
      </c>
      <c r="T193" s="133">
        <f t="shared" si="23"/>
        <v>0</v>
      </c>
      <c r="AR193" s="134" t="s">
        <v>226</v>
      </c>
      <c r="AT193" s="134" t="s">
        <v>146</v>
      </c>
      <c r="AU193" s="134" t="s">
        <v>118</v>
      </c>
      <c r="AY193" s="13" t="s">
        <v>110</v>
      </c>
      <c r="BE193" s="135">
        <f t="shared" si="24"/>
        <v>0</v>
      </c>
      <c r="BF193" s="135">
        <f t="shared" si="25"/>
        <v>0</v>
      </c>
      <c r="BG193" s="135">
        <f t="shared" si="26"/>
        <v>0</v>
      </c>
      <c r="BH193" s="135">
        <f t="shared" si="27"/>
        <v>0</v>
      </c>
      <c r="BI193" s="135">
        <f t="shared" si="28"/>
        <v>0</v>
      </c>
      <c r="BJ193" s="13" t="s">
        <v>118</v>
      </c>
      <c r="BK193" s="135">
        <f t="shared" si="29"/>
        <v>0</v>
      </c>
      <c r="BL193" s="13" t="s">
        <v>179</v>
      </c>
      <c r="BM193" s="134" t="s">
        <v>343</v>
      </c>
    </row>
    <row r="194" spans="2:65" s="1" customFormat="1" ht="16.5" customHeight="1">
      <c r="B194" s="123"/>
      <c r="C194" s="136" t="s">
        <v>344</v>
      </c>
      <c r="D194" s="136" t="s">
        <v>146</v>
      </c>
      <c r="E194" s="137" t="s">
        <v>345</v>
      </c>
      <c r="F194" s="138" t="s">
        <v>346</v>
      </c>
      <c r="G194" s="139" t="s">
        <v>225</v>
      </c>
      <c r="H194" s="140">
        <v>1</v>
      </c>
      <c r="I194" s="141"/>
      <c r="J194" s="141">
        <f t="shared" si="20"/>
        <v>0</v>
      </c>
      <c r="K194" s="138" t="s">
        <v>116</v>
      </c>
      <c r="L194" s="142"/>
      <c r="M194" s="143" t="s">
        <v>1</v>
      </c>
      <c r="N194" s="144" t="s">
        <v>34</v>
      </c>
      <c r="O194" s="132">
        <v>0</v>
      </c>
      <c r="P194" s="132">
        <f t="shared" si="21"/>
        <v>0</v>
      </c>
      <c r="Q194" s="132">
        <v>2.9E-4</v>
      </c>
      <c r="R194" s="132">
        <f t="shared" si="22"/>
        <v>2.9E-4</v>
      </c>
      <c r="S194" s="132">
        <v>0</v>
      </c>
      <c r="T194" s="133">
        <f t="shared" si="23"/>
        <v>0</v>
      </c>
      <c r="AR194" s="134" t="s">
        <v>226</v>
      </c>
      <c r="AT194" s="134" t="s">
        <v>146</v>
      </c>
      <c r="AU194" s="134" t="s">
        <v>118</v>
      </c>
      <c r="AY194" s="13" t="s">
        <v>110</v>
      </c>
      <c r="BE194" s="135">
        <f t="shared" si="24"/>
        <v>0</v>
      </c>
      <c r="BF194" s="135">
        <f t="shared" si="25"/>
        <v>0</v>
      </c>
      <c r="BG194" s="135">
        <f t="shared" si="26"/>
        <v>0</v>
      </c>
      <c r="BH194" s="135">
        <f t="shared" si="27"/>
        <v>0</v>
      </c>
      <c r="BI194" s="135">
        <f t="shared" si="28"/>
        <v>0</v>
      </c>
      <c r="BJ194" s="13" t="s">
        <v>118</v>
      </c>
      <c r="BK194" s="135">
        <f t="shared" si="29"/>
        <v>0</v>
      </c>
      <c r="BL194" s="13" t="s">
        <v>179</v>
      </c>
      <c r="BM194" s="134" t="s">
        <v>347</v>
      </c>
    </row>
    <row r="195" spans="2:65" s="1" customFormat="1" ht="16.5" customHeight="1">
      <c r="B195" s="123"/>
      <c r="C195" s="124" t="s">
        <v>348</v>
      </c>
      <c r="D195" s="124" t="s">
        <v>112</v>
      </c>
      <c r="E195" s="125" t="s">
        <v>349</v>
      </c>
      <c r="F195" s="126" t="s">
        <v>350</v>
      </c>
      <c r="G195" s="127" t="s">
        <v>225</v>
      </c>
      <c r="H195" s="128">
        <v>3</v>
      </c>
      <c r="I195" s="129"/>
      <c r="J195" s="129">
        <f t="shared" si="20"/>
        <v>0</v>
      </c>
      <c r="K195" s="126" t="s">
        <v>116</v>
      </c>
      <c r="L195" s="25"/>
      <c r="M195" s="130" t="s">
        <v>1</v>
      </c>
      <c r="N195" s="131" t="s">
        <v>34</v>
      </c>
      <c r="O195" s="132">
        <v>1.0611200000000001</v>
      </c>
      <c r="P195" s="132">
        <f t="shared" si="21"/>
        <v>3.1833600000000004</v>
      </c>
      <c r="Q195" s="132">
        <v>1.8000000000000001E-4</v>
      </c>
      <c r="R195" s="132">
        <f t="shared" si="22"/>
        <v>5.4000000000000001E-4</v>
      </c>
      <c r="S195" s="132">
        <v>0</v>
      </c>
      <c r="T195" s="133">
        <f t="shared" si="23"/>
        <v>0</v>
      </c>
      <c r="AR195" s="134" t="s">
        <v>179</v>
      </c>
      <c r="AT195" s="134" t="s">
        <v>112</v>
      </c>
      <c r="AU195" s="134" t="s">
        <v>118</v>
      </c>
      <c r="AY195" s="13" t="s">
        <v>110</v>
      </c>
      <c r="BE195" s="135">
        <f t="shared" si="24"/>
        <v>0</v>
      </c>
      <c r="BF195" s="135">
        <f t="shared" si="25"/>
        <v>0</v>
      </c>
      <c r="BG195" s="135">
        <f t="shared" si="26"/>
        <v>0</v>
      </c>
      <c r="BH195" s="135">
        <f t="shared" si="27"/>
        <v>0</v>
      </c>
      <c r="BI195" s="135">
        <f t="shared" si="28"/>
        <v>0</v>
      </c>
      <c r="BJ195" s="13" t="s">
        <v>118</v>
      </c>
      <c r="BK195" s="135">
        <f t="shared" si="29"/>
        <v>0</v>
      </c>
      <c r="BL195" s="13" t="s">
        <v>179</v>
      </c>
      <c r="BM195" s="134" t="s">
        <v>351</v>
      </c>
    </row>
    <row r="196" spans="2:65" s="1" customFormat="1" ht="16.5" customHeight="1">
      <c r="B196" s="123"/>
      <c r="C196" s="136" t="s">
        <v>352</v>
      </c>
      <c r="D196" s="136" t="s">
        <v>146</v>
      </c>
      <c r="E196" s="137" t="s">
        <v>353</v>
      </c>
      <c r="F196" s="138" t="s">
        <v>354</v>
      </c>
      <c r="G196" s="139" t="s">
        <v>225</v>
      </c>
      <c r="H196" s="140">
        <v>3</v>
      </c>
      <c r="I196" s="141"/>
      <c r="J196" s="141">
        <f t="shared" si="20"/>
        <v>0</v>
      </c>
      <c r="K196" s="138" t="s">
        <v>116</v>
      </c>
      <c r="L196" s="142"/>
      <c r="M196" s="143" t="s">
        <v>1</v>
      </c>
      <c r="N196" s="144" t="s">
        <v>34</v>
      </c>
      <c r="O196" s="132">
        <v>0</v>
      </c>
      <c r="P196" s="132">
        <f t="shared" si="21"/>
        <v>0</v>
      </c>
      <c r="Q196" s="132">
        <v>2.5999999999999998E-4</v>
      </c>
      <c r="R196" s="132">
        <f t="shared" si="22"/>
        <v>7.7999999999999988E-4</v>
      </c>
      <c r="S196" s="132">
        <v>0</v>
      </c>
      <c r="T196" s="133">
        <f t="shared" si="23"/>
        <v>0</v>
      </c>
      <c r="AR196" s="134" t="s">
        <v>226</v>
      </c>
      <c r="AT196" s="134" t="s">
        <v>146</v>
      </c>
      <c r="AU196" s="134" t="s">
        <v>118</v>
      </c>
      <c r="AY196" s="13" t="s">
        <v>110</v>
      </c>
      <c r="BE196" s="135">
        <f t="shared" si="24"/>
        <v>0</v>
      </c>
      <c r="BF196" s="135">
        <f t="shared" si="25"/>
        <v>0</v>
      </c>
      <c r="BG196" s="135">
        <f t="shared" si="26"/>
        <v>0</v>
      </c>
      <c r="BH196" s="135">
        <f t="shared" si="27"/>
        <v>0</v>
      </c>
      <c r="BI196" s="135">
        <f t="shared" si="28"/>
        <v>0</v>
      </c>
      <c r="BJ196" s="13" t="s">
        <v>118</v>
      </c>
      <c r="BK196" s="135">
        <f t="shared" si="29"/>
        <v>0</v>
      </c>
      <c r="BL196" s="13" t="s">
        <v>179</v>
      </c>
      <c r="BM196" s="134" t="s">
        <v>355</v>
      </c>
    </row>
    <row r="197" spans="2:65" s="1" customFormat="1" ht="16.5" customHeight="1">
      <c r="B197" s="123"/>
      <c r="C197" s="124" t="s">
        <v>356</v>
      </c>
      <c r="D197" s="124" t="s">
        <v>112</v>
      </c>
      <c r="E197" s="125" t="s">
        <v>357</v>
      </c>
      <c r="F197" s="126" t="s">
        <v>358</v>
      </c>
      <c r="G197" s="127" t="s">
        <v>225</v>
      </c>
      <c r="H197" s="128">
        <v>2</v>
      </c>
      <c r="I197" s="129"/>
      <c r="J197" s="129">
        <f t="shared" si="20"/>
        <v>0</v>
      </c>
      <c r="K197" s="126" t="s">
        <v>116</v>
      </c>
      <c r="L197" s="25"/>
      <c r="M197" s="130" t="s">
        <v>1</v>
      </c>
      <c r="N197" s="131" t="s">
        <v>34</v>
      </c>
      <c r="O197" s="132">
        <v>1.28017</v>
      </c>
      <c r="P197" s="132">
        <f t="shared" si="21"/>
        <v>2.5603400000000001</v>
      </c>
      <c r="Q197" s="132">
        <v>2.4000000000000001E-4</v>
      </c>
      <c r="R197" s="132">
        <f t="shared" si="22"/>
        <v>4.8000000000000001E-4</v>
      </c>
      <c r="S197" s="132">
        <v>0</v>
      </c>
      <c r="T197" s="133">
        <f t="shared" si="23"/>
        <v>0</v>
      </c>
      <c r="AR197" s="134" t="s">
        <v>179</v>
      </c>
      <c r="AT197" s="134" t="s">
        <v>112</v>
      </c>
      <c r="AU197" s="134" t="s">
        <v>118</v>
      </c>
      <c r="AY197" s="13" t="s">
        <v>110</v>
      </c>
      <c r="BE197" s="135">
        <f t="shared" si="24"/>
        <v>0</v>
      </c>
      <c r="BF197" s="135">
        <f t="shared" si="25"/>
        <v>0</v>
      </c>
      <c r="BG197" s="135">
        <f t="shared" si="26"/>
        <v>0</v>
      </c>
      <c r="BH197" s="135">
        <f t="shared" si="27"/>
        <v>0</v>
      </c>
      <c r="BI197" s="135">
        <f t="shared" si="28"/>
        <v>0</v>
      </c>
      <c r="BJ197" s="13" t="s">
        <v>118</v>
      </c>
      <c r="BK197" s="135">
        <f t="shared" si="29"/>
        <v>0</v>
      </c>
      <c r="BL197" s="13" t="s">
        <v>179</v>
      </c>
      <c r="BM197" s="134" t="s">
        <v>359</v>
      </c>
    </row>
    <row r="198" spans="2:65" s="1" customFormat="1" ht="16.5" customHeight="1">
      <c r="B198" s="123"/>
      <c r="C198" s="136" t="s">
        <v>360</v>
      </c>
      <c r="D198" s="136" t="s">
        <v>146</v>
      </c>
      <c r="E198" s="137" t="s">
        <v>361</v>
      </c>
      <c r="F198" s="138" t="s">
        <v>362</v>
      </c>
      <c r="G198" s="139" t="s">
        <v>225</v>
      </c>
      <c r="H198" s="140">
        <v>2</v>
      </c>
      <c r="I198" s="141"/>
      <c r="J198" s="141">
        <f t="shared" si="20"/>
        <v>0</v>
      </c>
      <c r="K198" s="138" t="s">
        <v>116</v>
      </c>
      <c r="L198" s="142"/>
      <c r="M198" s="143" t="s">
        <v>1</v>
      </c>
      <c r="N198" s="144" t="s">
        <v>34</v>
      </c>
      <c r="O198" s="132">
        <v>0</v>
      </c>
      <c r="P198" s="132">
        <f t="shared" si="21"/>
        <v>0</v>
      </c>
      <c r="Q198" s="132">
        <v>4.8999999999999998E-4</v>
      </c>
      <c r="R198" s="132">
        <f t="shared" si="22"/>
        <v>9.7999999999999997E-4</v>
      </c>
      <c r="S198" s="132">
        <v>0</v>
      </c>
      <c r="T198" s="133">
        <f t="shared" si="23"/>
        <v>0</v>
      </c>
      <c r="AR198" s="134" t="s">
        <v>226</v>
      </c>
      <c r="AT198" s="134" t="s">
        <v>146</v>
      </c>
      <c r="AU198" s="134" t="s">
        <v>118</v>
      </c>
      <c r="AY198" s="13" t="s">
        <v>110</v>
      </c>
      <c r="BE198" s="135">
        <f t="shared" si="24"/>
        <v>0</v>
      </c>
      <c r="BF198" s="135">
        <f t="shared" si="25"/>
        <v>0</v>
      </c>
      <c r="BG198" s="135">
        <f t="shared" si="26"/>
        <v>0</v>
      </c>
      <c r="BH198" s="135">
        <f t="shared" si="27"/>
        <v>0</v>
      </c>
      <c r="BI198" s="135">
        <f t="shared" si="28"/>
        <v>0</v>
      </c>
      <c r="BJ198" s="13" t="s">
        <v>118</v>
      </c>
      <c r="BK198" s="135">
        <f t="shared" si="29"/>
        <v>0</v>
      </c>
      <c r="BL198" s="13" t="s">
        <v>179</v>
      </c>
      <c r="BM198" s="134" t="s">
        <v>363</v>
      </c>
    </row>
    <row r="199" spans="2:65" s="1" customFormat="1" ht="16.5" customHeight="1">
      <c r="B199" s="123"/>
      <c r="C199" s="124" t="s">
        <v>364</v>
      </c>
      <c r="D199" s="124" t="s">
        <v>112</v>
      </c>
      <c r="E199" s="125" t="s">
        <v>365</v>
      </c>
      <c r="F199" s="126" t="s">
        <v>366</v>
      </c>
      <c r="G199" s="127" t="s">
        <v>225</v>
      </c>
      <c r="H199" s="128">
        <v>2</v>
      </c>
      <c r="I199" s="129"/>
      <c r="J199" s="129">
        <f t="shared" si="20"/>
        <v>0</v>
      </c>
      <c r="K199" s="126" t="s">
        <v>116</v>
      </c>
      <c r="L199" s="25"/>
      <c r="M199" s="130" t="s">
        <v>1</v>
      </c>
      <c r="N199" s="131" t="s">
        <v>34</v>
      </c>
      <c r="O199" s="132">
        <v>2.49925</v>
      </c>
      <c r="P199" s="132">
        <f t="shared" si="21"/>
        <v>4.9984999999999999</v>
      </c>
      <c r="Q199" s="132">
        <v>4.2999999999999999E-4</v>
      </c>
      <c r="R199" s="132">
        <f t="shared" si="22"/>
        <v>8.5999999999999998E-4</v>
      </c>
      <c r="S199" s="132">
        <v>0</v>
      </c>
      <c r="T199" s="133">
        <f t="shared" si="23"/>
        <v>0</v>
      </c>
      <c r="AR199" s="134" t="s">
        <v>179</v>
      </c>
      <c r="AT199" s="134" t="s">
        <v>112</v>
      </c>
      <c r="AU199" s="134" t="s">
        <v>118</v>
      </c>
      <c r="AY199" s="13" t="s">
        <v>110</v>
      </c>
      <c r="BE199" s="135">
        <f t="shared" si="24"/>
        <v>0</v>
      </c>
      <c r="BF199" s="135">
        <f t="shared" si="25"/>
        <v>0</v>
      </c>
      <c r="BG199" s="135">
        <f t="shared" si="26"/>
        <v>0</v>
      </c>
      <c r="BH199" s="135">
        <f t="shared" si="27"/>
        <v>0</v>
      </c>
      <c r="BI199" s="135">
        <f t="shared" si="28"/>
        <v>0</v>
      </c>
      <c r="BJ199" s="13" t="s">
        <v>118</v>
      </c>
      <c r="BK199" s="135">
        <f t="shared" si="29"/>
        <v>0</v>
      </c>
      <c r="BL199" s="13" t="s">
        <v>179</v>
      </c>
      <c r="BM199" s="134" t="s">
        <v>367</v>
      </c>
    </row>
    <row r="200" spans="2:65" s="1" customFormat="1" ht="16.5" customHeight="1">
      <c r="B200" s="123"/>
      <c r="C200" s="136" t="s">
        <v>368</v>
      </c>
      <c r="D200" s="136" t="s">
        <v>146</v>
      </c>
      <c r="E200" s="137" t="s">
        <v>369</v>
      </c>
      <c r="F200" s="138" t="s">
        <v>370</v>
      </c>
      <c r="G200" s="139" t="s">
        <v>225</v>
      </c>
      <c r="H200" s="140">
        <v>2</v>
      </c>
      <c r="I200" s="141"/>
      <c r="J200" s="141">
        <f t="shared" si="20"/>
        <v>0</v>
      </c>
      <c r="K200" s="138" t="s">
        <v>116</v>
      </c>
      <c r="L200" s="142"/>
      <c r="M200" s="143" t="s">
        <v>1</v>
      </c>
      <c r="N200" s="144" t="s">
        <v>34</v>
      </c>
      <c r="O200" s="132">
        <v>0</v>
      </c>
      <c r="P200" s="132">
        <f t="shared" si="21"/>
        <v>0</v>
      </c>
      <c r="Q200" s="132">
        <v>4.2999999999999999E-4</v>
      </c>
      <c r="R200" s="132">
        <f t="shared" si="22"/>
        <v>8.5999999999999998E-4</v>
      </c>
      <c r="S200" s="132">
        <v>0</v>
      </c>
      <c r="T200" s="133">
        <f t="shared" si="23"/>
        <v>0</v>
      </c>
      <c r="AR200" s="134" t="s">
        <v>226</v>
      </c>
      <c r="AT200" s="134" t="s">
        <v>146</v>
      </c>
      <c r="AU200" s="134" t="s">
        <v>118</v>
      </c>
      <c r="AY200" s="13" t="s">
        <v>110</v>
      </c>
      <c r="BE200" s="135">
        <f t="shared" si="24"/>
        <v>0</v>
      </c>
      <c r="BF200" s="135">
        <f t="shared" si="25"/>
        <v>0</v>
      </c>
      <c r="BG200" s="135">
        <f t="shared" si="26"/>
        <v>0</v>
      </c>
      <c r="BH200" s="135">
        <f t="shared" si="27"/>
        <v>0</v>
      </c>
      <c r="BI200" s="135">
        <f t="shared" si="28"/>
        <v>0</v>
      </c>
      <c r="BJ200" s="13" t="s">
        <v>118</v>
      </c>
      <c r="BK200" s="135">
        <f t="shared" si="29"/>
        <v>0</v>
      </c>
      <c r="BL200" s="13" t="s">
        <v>179</v>
      </c>
      <c r="BM200" s="134" t="s">
        <v>371</v>
      </c>
    </row>
    <row r="201" spans="2:65" s="1" customFormat="1" ht="24" customHeight="1">
      <c r="B201" s="123"/>
      <c r="C201" s="124" t="s">
        <v>372</v>
      </c>
      <c r="D201" s="124" t="s">
        <v>112</v>
      </c>
      <c r="E201" s="125" t="s">
        <v>373</v>
      </c>
      <c r="F201" s="126" t="s">
        <v>374</v>
      </c>
      <c r="G201" s="127" t="s">
        <v>269</v>
      </c>
      <c r="H201" s="128">
        <v>2.4620000000000002</v>
      </c>
      <c r="I201" s="129"/>
      <c r="J201" s="129">
        <f t="shared" si="20"/>
        <v>0</v>
      </c>
      <c r="K201" s="126" t="s">
        <v>116</v>
      </c>
      <c r="L201" s="25"/>
      <c r="M201" s="130" t="s">
        <v>1</v>
      </c>
      <c r="N201" s="131" t="s">
        <v>34</v>
      </c>
      <c r="O201" s="132">
        <v>0</v>
      </c>
      <c r="P201" s="132">
        <f t="shared" si="21"/>
        <v>0</v>
      </c>
      <c r="Q201" s="132">
        <v>0</v>
      </c>
      <c r="R201" s="132">
        <f t="shared" si="22"/>
        <v>0</v>
      </c>
      <c r="S201" s="132">
        <v>0</v>
      </c>
      <c r="T201" s="133">
        <f t="shared" si="23"/>
        <v>0</v>
      </c>
      <c r="AR201" s="134" t="s">
        <v>179</v>
      </c>
      <c r="AT201" s="134" t="s">
        <v>112</v>
      </c>
      <c r="AU201" s="134" t="s">
        <v>118</v>
      </c>
      <c r="AY201" s="13" t="s">
        <v>110</v>
      </c>
      <c r="BE201" s="135">
        <f t="shared" si="24"/>
        <v>0</v>
      </c>
      <c r="BF201" s="135">
        <f t="shared" si="25"/>
        <v>0</v>
      </c>
      <c r="BG201" s="135">
        <f t="shared" si="26"/>
        <v>0</v>
      </c>
      <c r="BH201" s="135">
        <f t="shared" si="27"/>
        <v>0</v>
      </c>
      <c r="BI201" s="135">
        <f t="shared" si="28"/>
        <v>0</v>
      </c>
      <c r="BJ201" s="13" t="s">
        <v>118</v>
      </c>
      <c r="BK201" s="135">
        <f t="shared" si="29"/>
        <v>0</v>
      </c>
      <c r="BL201" s="13" t="s">
        <v>179</v>
      </c>
      <c r="BM201" s="134" t="s">
        <v>375</v>
      </c>
    </row>
    <row r="202" spans="2:65" s="11" customFormat="1" ht="22.95" customHeight="1">
      <c r="B202" s="111"/>
      <c r="D202" s="112" t="s">
        <v>67</v>
      </c>
      <c r="E202" s="121" t="s">
        <v>376</v>
      </c>
      <c r="F202" s="121" t="s">
        <v>377</v>
      </c>
      <c r="J202" s="122">
        <f>BK202</f>
        <v>0</v>
      </c>
      <c r="L202" s="111"/>
      <c r="M202" s="115"/>
      <c r="N202" s="116"/>
      <c r="O202" s="116"/>
      <c r="P202" s="117">
        <f>SUM(P203:P204)</f>
        <v>0.41099999999999998</v>
      </c>
      <c r="Q202" s="116"/>
      <c r="R202" s="117">
        <f>SUM(R203:R204)</f>
        <v>2.5899999999999999E-3</v>
      </c>
      <c r="S202" s="116"/>
      <c r="T202" s="118">
        <f>SUM(T203:T204)</f>
        <v>0</v>
      </c>
      <c r="AR202" s="112" t="s">
        <v>118</v>
      </c>
      <c r="AT202" s="119" t="s">
        <v>67</v>
      </c>
      <c r="AU202" s="119" t="s">
        <v>73</v>
      </c>
      <c r="AY202" s="112" t="s">
        <v>110</v>
      </c>
      <c r="BK202" s="120">
        <f>SUM(BK203:BK204)</f>
        <v>0</v>
      </c>
    </row>
    <row r="203" spans="2:65" s="1" customFormat="1" ht="24" customHeight="1">
      <c r="B203" s="123"/>
      <c r="C203" s="124" t="s">
        <v>378</v>
      </c>
      <c r="D203" s="124" t="s">
        <v>112</v>
      </c>
      <c r="E203" s="125" t="s">
        <v>379</v>
      </c>
      <c r="F203" s="126" t="s">
        <v>380</v>
      </c>
      <c r="G203" s="127" t="s">
        <v>225</v>
      </c>
      <c r="H203" s="128">
        <v>1</v>
      </c>
      <c r="I203" s="129"/>
      <c r="J203" s="129">
        <f>ROUND(I203*H203,2)</f>
        <v>0</v>
      </c>
      <c r="K203" s="126" t="s">
        <v>116</v>
      </c>
      <c r="L203" s="25"/>
      <c r="M203" s="130" t="s">
        <v>1</v>
      </c>
      <c r="N203" s="131" t="s">
        <v>34</v>
      </c>
      <c r="O203" s="132">
        <v>0.41099999999999998</v>
      </c>
      <c r="P203" s="132">
        <f>O203*H203</f>
        <v>0.41099999999999998</v>
      </c>
      <c r="Q203" s="132">
        <v>2.5899999999999999E-3</v>
      </c>
      <c r="R203" s="132">
        <f>Q203*H203</f>
        <v>2.5899999999999999E-3</v>
      </c>
      <c r="S203" s="132">
        <v>0</v>
      </c>
      <c r="T203" s="133">
        <f>S203*H203</f>
        <v>0</v>
      </c>
      <c r="AR203" s="134" t="s">
        <v>179</v>
      </c>
      <c r="AT203" s="134" t="s">
        <v>112</v>
      </c>
      <c r="AU203" s="134" t="s">
        <v>118</v>
      </c>
      <c r="AY203" s="13" t="s">
        <v>110</v>
      </c>
      <c r="BE203" s="135">
        <f>IF(N203="základná",J203,0)</f>
        <v>0</v>
      </c>
      <c r="BF203" s="135">
        <f>IF(N203="znížená",J203,0)</f>
        <v>0</v>
      </c>
      <c r="BG203" s="135">
        <f>IF(N203="zákl. prenesená",J203,0)</f>
        <v>0</v>
      </c>
      <c r="BH203" s="135">
        <f>IF(N203="zníž. prenesená",J203,0)</f>
        <v>0</v>
      </c>
      <c r="BI203" s="135">
        <f>IF(N203="nulová",J203,0)</f>
        <v>0</v>
      </c>
      <c r="BJ203" s="13" t="s">
        <v>118</v>
      </c>
      <c r="BK203" s="135">
        <f>ROUND(I203*H203,2)</f>
        <v>0</v>
      </c>
      <c r="BL203" s="13" t="s">
        <v>179</v>
      </c>
      <c r="BM203" s="134" t="s">
        <v>381</v>
      </c>
    </row>
    <row r="204" spans="2:65" s="1" customFormat="1" ht="24" customHeight="1">
      <c r="B204" s="123"/>
      <c r="C204" s="124" t="s">
        <v>382</v>
      </c>
      <c r="D204" s="124" t="s">
        <v>112</v>
      </c>
      <c r="E204" s="125" t="s">
        <v>383</v>
      </c>
      <c r="F204" s="126" t="s">
        <v>384</v>
      </c>
      <c r="G204" s="127" t="s">
        <v>269</v>
      </c>
      <c r="H204" s="128">
        <v>0.54600000000000004</v>
      </c>
      <c r="I204" s="129"/>
      <c r="J204" s="129">
        <f>ROUND(I204*H204,2)</f>
        <v>0</v>
      </c>
      <c r="K204" s="126" t="s">
        <v>116</v>
      </c>
      <c r="L204" s="25"/>
      <c r="M204" s="130" t="s">
        <v>1</v>
      </c>
      <c r="N204" s="131" t="s">
        <v>34</v>
      </c>
      <c r="O204" s="132">
        <v>0</v>
      </c>
      <c r="P204" s="132">
        <f>O204*H204</f>
        <v>0</v>
      </c>
      <c r="Q204" s="132">
        <v>0</v>
      </c>
      <c r="R204" s="132">
        <f>Q204*H204</f>
        <v>0</v>
      </c>
      <c r="S204" s="132">
        <v>0</v>
      </c>
      <c r="T204" s="133">
        <f>S204*H204</f>
        <v>0</v>
      </c>
      <c r="AR204" s="134" t="s">
        <v>179</v>
      </c>
      <c r="AT204" s="134" t="s">
        <v>112</v>
      </c>
      <c r="AU204" s="134" t="s">
        <v>118</v>
      </c>
      <c r="AY204" s="13" t="s">
        <v>110</v>
      </c>
      <c r="BE204" s="135">
        <f>IF(N204="základná",J204,0)</f>
        <v>0</v>
      </c>
      <c r="BF204" s="135">
        <f>IF(N204="znížená",J204,0)</f>
        <v>0</v>
      </c>
      <c r="BG204" s="135">
        <f>IF(N204="zákl. prenesená",J204,0)</f>
        <v>0</v>
      </c>
      <c r="BH204" s="135">
        <f>IF(N204="zníž. prenesená",J204,0)</f>
        <v>0</v>
      </c>
      <c r="BI204" s="135">
        <f>IF(N204="nulová",J204,0)</f>
        <v>0</v>
      </c>
      <c r="BJ204" s="13" t="s">
        <v>118</v>
      </c>
      <c r="BK204" s="135">
        <f>ROUND(I204*H204,2)</f>
        <v>0</v>
      </c>
      <c r="BL204" s="13" t="s">
        <v>179</v>
      </c>
      <c r="BM204" s="134" t="s">
        <v>385</v>
      </c>
    </row>
    <row r="205" spans="2:65" s="11" customFormat="1" ht="22.95" customHeight="1">
      <c r="B205" s="111"/>
      <c r="D205" s="112" t="s">
        <v>67</v>
      </c>
      <c r="E205" s="121" t="s">
        <v>386</v>
      </c>
      <c r="F205" s="121" t="s">
        <v>387</v>
      </c>
      <c r="J205" s="122">
        <f>BK205</f>
        <v>0</v>
      </c>
      <c r="L205" s="111"/>
      <c r="M205" s="115"/>
      <c r="N205" s="116"/>
      <c r="O205" s="116"/>
      <c r="P205" s="117">
        <f>SUM(P206:P208)</f>
        <v>3.01</v>
      </c>
      <c r="Q205" s="116"/>
      <c r="R205" s="117">
        <f>SUM(R206:R208)</f>
        <v>4.2000000000000006E-3</v>
      </c>
      <c r="S205" s="116"/>
      <c r="T205" s="118">
        <f>SUM(T206:T208)</f>
        <v>0</v>
      </c>
      <c r="AR205" s="112" t="s">
        <v>118</v>
      </c>
      <c r="AT205" s="119" t="s">
        <v>67</v>
      </c>
      <c r="AU205" s="119" t="s">
        <v>73</v>
      </c>
      <c r="AY205" s="112" t="s">
        <v>110</v>
      </c>
      <c r="BK205" s="120">
        <f>SUM(BK206:BK208)</f>
        <v>0</v>
      </c>
    </row>
    <row r="206" spans="2:65" s="1" customFormat="1" ht="36" customHeight="1">
      <c r="B206" s="123"/>
      <c r="C206" s="124" t="s">
        <v>388</v>
      </c>
      <c r="D206" s="124" t="s">
        <v>112</v>
      </c>
      <c r="E206" s="125" t="s">
        <v>389</v>
      </c>
      <c r="F206" s="126" t="s">
        <v>390</v>
      </c>
      <c r="G206" s="127" t="s">
        <v>391</v>
      </c>
      <c r="H206" s="128">
        <v>10</v>
      </c>
      <c r="I206" s="129"/>
      <c r="J206" s="129">
        <f>ROUND(I206*H206,2)</f>
        <v>0</v>
      </c>
      <c r="K206" s="126" t="s">
        <v>178</v>
      </c>
      <c r="L206" s="25"/>
      <c r="M206" s="130" t="s">
        <v>1</v>
      </c>
      <c r="N206" s="131" t="s">
        <v>34</v>
      </c>
      <c r="O206" s="132">
        <v>0.30099999999999999</v>
      </c>
      <c r="P206" s="132">
        <f>O206*H206</f>
        <v>3.01</v>
      </c>
      <c r="Q206" s="132">
        <v>6.0000000000000002E-5</v>
      </c>
      <c r="R206" s="132">
        <f>Q206*H206</f>
        <v>6.0000000000000006E-4</v>
      </c>
      <c r="S206" s="132">
        <v>0</v>
      </c>
      <c r="T206" s="133">
        <f>S206*H206</f>
        <v>0</v>
      </c>
      <c r="AR206" s="134" t="s">
        <v>179</v>
      </c>
      <c r="AT206" s="134" t="s">
        <v>112</v>
      </c>
      <c r="AU206" s="134" t="s">
        <v>118</v>
      </c>
      <c r="AY206" s="13" t="s">
        <v>110</v>
      </c>
      <c r="BE206" s="135">
        <f>IF(N206="základná",J206,0)</f>
        <v>0</v>
      </c>
      <c r="BF206" s="135">
        <f>IF(N206="znížená",J206,0)</f>
        <v>0</v>
      </c>
      <c r="BG206" s="135">
        <f>IF(N206="zákl. prenesená",J206,0)</f>
        <v>0</v>
      </c>
      <c r="BH206" s="135">
        <f>IF(N206="zníž. prenesená",J206,0)</f>
        <v>0</v>
      </c>
      <c r="BI206" s="135">
        <f>IF(N206="nulová",J206,0)</f>
        <v>0</v>
      </c>
      <c r="BJ206" s="13" t="s">
        <v>118</v>
      </c>
      <c r="BK206" s="135">
        <f>ROUND(I206*H206,2)</f>
        <v>0</v>
      </c>
      <c r="BL206" s="13" t="s">
        <v>179</v>
      </c>
      <c r="BM206" s="134" t="s">
        <v>392</v>
      </c>
    </row>
    <row r="207" spans="2:65" s="1" customFormat="1" ht="24" customHeight="1">
      <c r="B207" s="123"/>
      <c r="C207" s="136" t="s">
        <v>393</v>
      </c>
      <c r="D207" s="136" t="s">
        <v>146</v>
      </c>
      <c r="E207" s="137" t="s">
        <v>394</v>
      </c>
      <c r="F207" s="138" t="s">
        <v>395</v>
      </c>
      <c r="G207" s="139" t="s">
        <v>391</v>
      </c>
      <c r="H207" s="140">
        <v>10</v>
      </c>
      <c r="I207" s="141"/>
      <c r="J207" s="141">
        <f>ROUND(I207*H207,2)</f>
        <v>0</v>
      </c>
      <c r="K207" s="138" t="s">
        <v>178</v>
      </c>
      <c r="L207" s="142"/>
      <c r="M207" s="143" t="s">
        <v>1</v>
      </c>
      <c r="N207" s="144" t="s">
        <v>34</v>
      </c>
      <c r="O207" s="132">
        <v>0</v>
      </c>
      <c r="P207" s="132">
        <f>O207*H207</f>
        <v>0</v>
      </c>
      <c r="Q207" s="132">
        <v>3.6000000000000002E-4</v>
      </c>
      <c r="R207" s="132">
        <f>Q207*H207</f>
        <v>3.6000000000000003E-3</v>
      </c>
      <c r="S207" s="132">
        <v>0</v>
      </c>
      <c r="T207" s="133">
        <f>S207*H207</f>
        <v>0</v>
      </c>
      <c r="AR207" s="134" t="s">
        <v>226</v>
      </c>
      <c r="AT207" s="134" t="s">
        <v>146</v>
      </c>
      <c r="AU207" s="134" t="s">
        <v>118</v>
      </c>
      <c r="AY207" s="13" t="s">
        <v>110</v>
      </c>
      <c r="BE207" s="135">
        <f>IF(N207="základná",J207,0)</f>
        <v>0</v>
      </c>
      <c r="BF207" s="135">
        <f>IF(N207="znížená",J207,0)</f>
        <v>0</v>
      </c>
      <c r="BG207" s="135">
        <f>IF(N207="zákl. prenesená",J207,0)</f>
        <v>0</v>
      </c>
      <c r="BH207" s="135">
        <f>IF(N207="zníž. prenesená",J207,0)</f>
        <v>0</v>
      </c>
      <c r="BI207" s="135">
        <f>IF(N207="nulová",J207,0)</f>
        <v>0</v>
      </c>
      <c r="BJ207" s="13" t="s">
        <v>118</v>
      </c>
      <c r="BK207" s="135">
        <f>ROUND(I207*H207,2)</f>
        <v>0</v>
      </c>
      <c r="BL207" s="13" t="s">
        <v>179</v>
      </c>
      <c r="BM207" s="134" t="s">
        <v>396</v>
      </c>
    </row>
    <row r="208" spans="2:65" s="1" customFormat="1" ht="24" customHeight="1">
      <c r="B208" s="123"/>
      <c r="C208" s="124" t="s">
        <v>397</v>
      </c>
      <c r="D208" s="124" t="s">
        <v>112</v>
      </c>
      <c r="E208" s="125" t="s">
        <v>398</v>
      </c>
      <c r="F208" s="126" t="s">
        <v>399</v>
      </c>
      <c r="G208" s="127" t="s">
        <v>269</v>
      </c>
      <c r="H208" s="128">
        <v>1.33</v>
      </c>
      <c r="I208" s="129"/>
      <c r="J208" s="129">
        <f>ROUND(I208*H208,2)</f>
        <v>0</v>
      </c>
      <c r="K208" s="126" t="s">
        <v>178</v>
      </c>
      <c r="L208" s="25"/>
      <c r="M208" s="130" t="s">
        <v>1</v>
      </c>
      <c r="N208" s="131" t="s">
        <v>34</v>
      </c>
      <c r="O208" s="132">
        <v>0</v>
      </c>
      <c r="P208" s="132">
        <f>O208*H208</f>
        <v>0</v>
      </c>
      <c r="Q208" s="132">
        <v>0</v>
      </c>
      <c r="R208" s="132">
        <f>Q208*H208</f>
        <v>0</v>
      </c>
      <c r="S208" s="132">
        <v>0</v>
      </c>
      <c r="T208" s="133">
        <f>S208*H208</f>
        <v>0</v>
      </c>
      <c r="AR208" s="134" t="s">
        <v>179</v>
      </c>
      <c r="AT208" s="134" t="s">
        <v>112</v>
      </c>
      <c r="AU208" s="134" t="s">
        <v>118</v>
      </c>
      <c r="AY208" s="13" t="s">
        <v>110</v>
      </c>
      <c r="BE208" s="135">
        <f>IF(N208="základná",J208,0)</f>
        <v>0</v>
      </c>
      <c r="BF208" s="135">
        <f>IF(N208="znížená",J208,0)</f>
        <v>0</v>
      </c>
      <c r="BG208" s="135">
        <f>IF(N208="zákl. prenesená",J208,0)</f>
        <v>0</v>
      </c>
      <c r="BH208" s="135">
        <f>IF(N208="zníž. prenesená",J208,0)</f>
        <v>0</v>
      </c>
      <c r="BI208" s="135">
        <f>IF(N208="nulová",J208,0)</f>
        <v>0</v>
      </c>
      <c r="BJ208" s="13" t="s">
        <v>118</v>
      </c>
      <c r="BK208" s="135">
        <f>ROUND(I208*H208,2)</f>
        <v>0</v>
      </c>
      <c r="BL208" s="13" t="s">
        <v>179</v>
      </c>
      <c r="BM208" s="134" t="s">
        <v>400</v>
      </c>
    </row>
    <row r="209" spans="2:65" s="11" customFormat="1" ht="22.95" customHeight="1">
      <c r="B209" s="111"/>
      <c r="D209" s="112" t="s">
        <v>67</v>
      </c>
      <c r="E209" s="121" t="s">
        <v>401</v>
      </c>
      <c r="F209" s="121" t="s">
        <v>402</v>
      </c>
      <c r="J209" s="122">
        <f>BK209</f>
        <v>0</v>
      </c>
      <c r="L209" s="111"/>
      <c r="M209" s="115"/>
      <c r="N209" s="116"/>
      <c r="O209" s="116"/>
      <c r="P209" s="117">
        <f>SUM(P210:P215)</f>
        <v>1.5696290000000002</v>
      </c>
      <c r="Q209" s="116"/>
      <c r="R209" s="117">
        <f>SUM(R210:R215)</f>
        <v>1.2450000000000002E-3</v>
      </c>
      <c r="S209" s="116"/>
      <c r="T209" s="118">
        <f>SUM(T210:T215)</f>
        <v>0</v>
      </c>
      <c r="AR209" s="112" t="s">
        <v>118</v>
      </c>
      <c r="AT209" s="119" t="s">
        <v>67</v>
      </c>
      <c r="AU209" s="119" t="s">
        <v>73</v>
      </c>
      <c r="AY209" s="112" t="s">
        <v>110</v>
      </c>
      <c r="BK209" s="120">
        <f>SUM(BK210:BK215)</f>
        <v>0</v>
      </c>
    </row>
    <row r="210" spans="2:65" s="1" customFormat="1" ht="24" customHeight="1">
      <c r="B210" s="123"/>
      <c r="C210" s="124" t="s">
        <v>403</v>
      </c>
      <c r="D210" s="124" t="s">
        <v>112</v>
      </c>
      <c r="E210" s="125" t="s">
        <v>404</v>
      </c>
      <c r="F210" s="126" t="s">
        <v>405</v>
      </c>
      <c r="G210" s="127" t="s">
        <v>406</v>
      </c>
      <c r="H210" s="128">
        <v>1</v>
      </c>
      <c r="I210" s="129"/>
      <c r="J210" s="129">
        <f t="shared" ref="J210:J215" si="30">ROUND(I210*H210,2)</f>
        <v>0</v>
      </c>
      <c r="K210" s="126" t="s">
        <v>116</v>
      </c>
      <c r="L210" s="25"/>
      <c r="M210" s="130" t="s">
        <v>1</v>
      </c>
      <c r="N210" s="131" t="s">
        <v>34</v>
      </c>
      <c r="O210" s="132">
        <v>0.28436</v>
      </c>
      <c r="P210" s="132">
        <f t="shared" ref="P210:P215" si="31">O210*H210</f>
        <v>0.28436</v>
      </c>
      <c r="Q210" s="132">
        <v>2.1000000000000001E-4</v>
      </c>
      <c r="R210" s="132">
        <f t="shared" ref="R210:R215" si="32">Q210*H210</f>
        <v>2.1000000000000001E-4</v>
      </c>
      <c r="S210" s="132">
        <v>0</v>
      </c>
      <c r="T210" s="133">
        <f t="shared" ref="T210:T215" si="33">S210*H210</f>
        <v>0</v>
      </c>
      <c r="AR210" s="134" t="s">
        <v>179</v>
      </c>
      <c r="AT210" s="134" t="s">
        <v>112</v>
      </c>
      <c r="AU210" s="134" t="s">
        <v>118</v>
      </c>
      <c r="AY210" s="13" t="s">
        <v>110</v>
      </c>
      <c r="BE210" s="135">
        <f t="shared" ref="BE210:BE215" si="34">IF(N210="základná",J210,0)</f>
        <v>0</v>
      </c>
      <c r="BF210" s="135">
        <f t="shared" ref="BF210:BF215" si="35">IF(N210="znížená",J210,0)</f>
        <v>0</v>
      </c>
      <c r="BG210" s="135">
        <f t="shared" ref="BG210:BG215" si="36">IF(N210="zákl. prenesená",J210,0)</f>
        <v>0</v>
      </c>
      <c r="BH210" s="135">
        <f t="shared" ref="BH210:BH215" si="37">IF(N210="zníž. prenesená",J210,0)</f>
        <v>0</v>
      </c>
      <c r="BI210" s="135">
        <f t="shared" ref="BI210:BI215" si="38">IF(N210="nulová",J210,0)</f>
        <v>0</v>
      </c>
      <c r="BJ210" s="13" t="s">
        <v>118</v>
      </c>
      <c r="BK210" s="135">
        <f t="shared" ref="BK210:BK215" si="39">ROUND(I210*H210,2)</f>
        <v>0</v>
      </c>
      <c r="BL210" s="13" t="s">
        <v>179</v>
      </c>
      <c r="BM210" s="134" t="s">
        <v>407</v>
      </c>
    </row>
    <row r="211" spans="2:65" s="1" customFormat="1" ht="24" customHeight="1">
      <c r="B211" s="123"/>
      <c r="C211" s="124" t="s">
        <v>408</v>
      </c>
      <c r="D211" s="124" t="s">
        <v>112</v>
      </c>
      <c r="E211" s="125" t="s">
        <v>409</v>
      </c>
      <c r="F211" s="126" t="s">
        <v>410</v>
      </c>
      <c r="G211" s="127" t="s">
        <v>406</v>
      </c>
      <c r="H211" s="128">
        <v>1</v>
      </c>
      <c r="I211" s="129"/>
      <c r="J211" s="129">
        <f t="shared" si="30"/>
        <v>0</v>
      </c>
      <c r="K211" s="126" t="s">
        <v>116</v>
      </c>
      <c r="L211" s="25"/>
      <c r="M211" s="130" t="s">
        <v>1</v>
      </c>
      <c r="N211" s="131" t="s">
        <v>34</v>
      </c>
      <c r="O211" s="132">
        <v>0.14813999999999999</v>
      </c>
      <c r="P211" s="132">
        <f t="shared" si="31"/>
        <v>0.14813999999999999</v>
      </c>
      <c r="Q211" s="132">
        <v>8.0000000000000007E-5</v>
      </c>
      <c r="R211" s="132">
        <f t="shared" si="32"/>
        <v>8.0000000000000007E-5</v>
      </c>
      <c r="S211" s="132">
        <v>0</v>
      </c>
      <c r="T211" s="133">
        <f t="shared" si="33"/>
        <v>0</v>
      </c>
      <c r="AR211" s="134" t="s">
        <v>179</v>
      </c>
      <c r="AT211" s="134" t="s">
        <v>112</v>
      </c>
      <c r="AU211" s="134" t="s">
        <v>118</v>
      </c>
      <c r="AY211" s="13" t="s">
        <v>110</v>
      </c>
      <c r="BE211" s="135">
        <f t="shared" si="34"/>
        <v>0</v>
      </c>
      <c r="BF211" s="135">
        <f t="shared" si="35"/>
        <v>0</v>
      </c>
      <c r="BG211" s="135">
        <f t="shared" si="36"/>
        <v>0</v>
      </c>
      <c r="BH211" s="135">
        <f t="shared" si="37"/>
        <v>0</v>
      </c>
      <c r="BI211" s="135">
        <f t="shared" si="38"/>
        <v>0</v>
      </c>
      <c r="BJ211" s="13" t="s">
        <v>118</v>
      </c>
      <c r="BK211" s="135">
        <f t="shared" si="39"/>
        <v>0</v>
      </c>
      <c r="BL211" s="13" t="s">
        <v>179</v>
      </c>
      <c r="BM211" s="134" t="s">
        <v>411</v>
      </c>
    </row>
    <row r="212" spans="2:65" s="1" customFormat="1" ht="24" customHeight="1">
      <c r="B212" s="123"/>
      <c r="C212" s="124" t="s">
        <v>412</v>
      </c>
      <c r="D212" s="124" t="s">
        <v>112</v>
      </c>
      <c r="E212" s="125" t="s">
        <v>413</v>
      </c>
      <c r="F212" s="126" t="s">
        <v>414</v>
      </c>
      <c r="G212" s="127" t="s">
        <v>144</v>
      </c>
      <c r="H212" s="128">
        <v>6.5</v>
      </c>
      <c r="I212" s="129"/>
      <c r="J212" s="129">
        <f t="shared" si="30"/>
        <v>0</v>
      </c>
      <c r="K212" s="126" t="s">
        <v>116</v>
      </c>
      <c r="L212" s="25"/>
      <c r="M212" s="130" t="s">
        <v>1</v>
      </c>
      <c r="N212" s="131" t="s">
        <v>34</v>
      </c>
      <c r="O212" s="132">
        <v>0.11015999999999999</v>
      </c>
      <c r="P212" s="132">
        <f t="shared" si="31"/>
        <v>0.71604000000000001</v>
      </c>
      <c r="Q212" s="132">
        <v>9.0000000000000006E-5</v>
      </c>
      <c r="R212" s="132">
        <f t="shared" si="32"/>
        <v>5.8500000000000002E-4</v>
      </c>
      <c r="S212" s="132">
        <v>0</v>
      </c>
      <c r="T212" s="133">
        <f t="shared" si="33"/>
        <v>0</v>
      </c>
      <c r="AR212" s="134" t="s">
        <v>179</v>
      </c>
      <c r="AT212" s="134" t="s">
        <v>112</v>
      </c>
      <c r="AU212" s="134" t="s">
        <v>118</v>
      </c>
      <c r="AY212" s="13" t="s">
        <v>110</v>
      </c>
      <c r="BE212" s="135">
        <f t="shared" si="34"/>
        <v>0</v>
      </c>
      <c r="BF212" s="135">
        <f t="shared" si="35"/>
        <v>0</v>
      </c>
      <c r="BG212" s="135">
        <f t="shared" si="36"/>
        <v>0</v>
      </c>
      <c r="BH212" s="135">
        <f t="shared" si="37"/>
        <v>0</v>
      </c>
      <c r="BI212" s="135">
        <f t="shared" si="38"/>
        <v>0</v>
      </c>
      <c r="BJ212" s="13" t="s">
        <v>118</v>
      </c>
      <c r="BK212" s="135">
        <f t="shared" si="39"/>
        <v>0</v>
      </c>
      <c r="BL212" s="13" t="s">
        <v>179</v>
      </c>
      <c r="BM212" s="134" t="s">
        <v>415</v>
      </c>
    </row>
    <row r="213" spans="2:65" s="1" customFormat="1" ht="24" customHeight="1">
      <c r="B213" s="123"/>
      <c r="C213" s="124" t="s">
        <v>416</v>
      </c>
      <c r="D213" s="124" t="s">
        <v>112</v>
      </c>
      <c r="E213" s="125" t="s">
        <v>417</v>
      </c>
      <c r="F213" s="126" t="s">
        <v>418</v>
      </c>
      <c r="G213" s="127" t="s">
        <v>144</v>
      </c>
      <c r="H213" s="128">
        <v>6.5</v>
      </c>
      <c r="I213" s="129"/>
      <c r="J213" s="129">
        <f t="shared" si="30"/>
        <v>0</v>
      </c>
      <c r="K213" s="126" t="s">
        <v>116</v>
      </c>
      <c r="L213" s="25"/>
      <c r="M213" s="130" t="s">
        <v>1</v>
      </c>
      <c r="N213" s="131" t="s">
        <v>34</v>
      </c>
      <c r="O213" s="132">
        <v>2.7050000000000001E-2</v>
      </c>
      <c r="P213" s="132">
        <f t="shared" si="31"/>
        <v>0.17582500000000001</v>
      </c>
      <c r="Q213" s="132">
        <v>2.0000000000000002E-5</v>
      </c>
      <c r="R213" s="132">
        <f t="shared" si="32"/>
        <v>1.3000000000000002E-4</v>
      </c>
      <c r="S213" s="132">
        <v>0</v>
      </c>
      <c r="T213" s="133">
        <f t="shared" si="33"/>
        <v>0</v>
      </c>
      <c r="AR213" s="134" t="s">
        <v>179</v>
      </c>
      <c r="AT213" s="134" t="s">
        <v>112</v>
      </c>
      <c r="AU213" s="134" t="s">
        <v>118</v>
      </c>
      <c r="AY213" s="13" t="s">
        <v>110</v>
      </c>
      <c r="BE213" s="135">
        <f t="shared" si="34"/>
        <v>0</v>
      </c>
      <c r="BF213" s="135">
        <f t="shared" si="35"/>
        <v>0</v>
      </c>
      <c r="BG213" s="135">
        <f t="shared" si="36"/>
        <v>0</v>
      </c>
      <c r="BH213" s="135">
        <f t="shared" si="37"/>
        <v>0</v>
      </c>
      <c r="BI213" s="135">
        <f t="shared" si="38"/>
        <v>0</v>
      </c>
      <c r="BJ213" s="13" t="s">
        <v>118</v>
      </c>
      <c r="BK213" s="135">
        <f t="shared" si="39"/>
        <v>0</v>
      </c>
      <c r="BL213" s="13" t="s">
        <v>179</v>
      </c>
      <c r="BM213" s="134" t="s">
        <v>419</v>
      </c>
    </row>
    <row r="214" spans="2:65" s="1" customFormat="1" ht="24" customHeight="1">
      <c r="B214" s="123"/>
      <c r="C214" s="124" t="s">
        <v>420</v>
      </c>
      <c r="D214" s="124" t="s">
        <v>112</v>
      </c>
      <c r="E214" s="125" t="s">
        <v>421</v>
      </c>
      <c r="F214" s="126" t="s">
        <v>422</v>
      </c>
      <c r="G214" s="127" t="s">
        <v>144</v>
      </c>
      <c r="H214" s="128">
        <v>1.6</v>
      </c>
      <c r="I214" s="129"/>
      <c r="J214" s="129">
        <f t="shared" si="30"/>
        <v>0</v>
      </c>
      <c r="K214" s="126" t="s">
        <v>116</v>
      </c>
      <c r="L214" s="25"/>
      <c r="M214" s="130" t="s">
        <v>1</v>
      </c>
      <c r="N214" s="131" t="s">
        <v>34</v>
      </c>
      <c r="O214" s="132">
        <v>0.13322000000000001</v>
      </c>
      <c r="P214" s="132">
        <f t="shared" si="31"/>
        <v>0.21315200000000001</v>
      </c>
      <c r="Q214" s="132">
        <v>1.2E-4</v>
      </c>
      <c r="R214" s="132">
        <f t="shared" si="32"/>
        <v>1.92E-4</v>
      </c>
      <c r="S214" s="132">
        <v>0</v>
      </c>
      <c r="T214" s="133">
        <f t="shared" si="33"/>
        <v>0</v>
      </c>
      <c r="AR214" s="134" t="s">
        <v>179</v>
      </c>
      <c r="AT214" s="134" t="s">
        <v>112</v>
      </c>
      <c r="AU214" s="134" t="s">
        <v>118</v>
      </c>
      <c r="AY214" s="13" t="s">
        <v>110</v>
      </c>
      <c r="BE214" s="135">
        <f t="shared" si="34"/>
        <v>0</v>
      </c>
      <c r="BF214" s="135">
        <f t="shared" si="35"/>
        <v>0</v>
      </c>
      <c r="BG214" s="135">
        <f t="shared" si="36"/>
        <v>0</v>
      </c>
      <c r="BH214" s="135">
        <f t="shared" si="37"/>
        <v>0</v>
      </c>
      <c r="BI214" s="135">
        <f t="shared" si="38"/>
        <v>0</v>
      </c>
      <c r="BJ214" s="13" t="s">
        <v>118</v>
      </c>
      <c r="BK214" s="135">
        <f t="shared" si="39"/>
        <v>0</v>
      </c>
      <c r="BL214" s="13" t="s">
        <v>179</v>
      </c>
      <c r="BM214" s="134" t="s">
        <v>423</v>
      </c>
    </row>
    <row r="215" spans="2:65" s="1" customFormat="1" ht="24" customHeight="1">
      <c r="B215" s="123"/>
      <c r="C215" s="124" t="s">
        <v>424</v>
      </c>
      <c r="D215" s="124" t="s">
        <v>112</v>
      </c>
      <c r="E215" s="125" t="s">
        <v>425</v>
      </c>
      <c r="F215" s="126" t="s">
        <v>426</v>
      </c>
      <c r="G215" s="127" t="s">
        <v>144</v>
      </c>
      <c r="H215" s="128">
        <v>1.6</v>
      </c>
      <c r="I215" s="129"/>
      <c r="J215" s="129">
        <f t="shared" si="30"/>
        <v>0</v>
      </c>
      <c r="K215" s="126" t="s">
        <v>116</v>
      </c>
      <c r="L215" s="25"/>
      <c r="M215" s="130" t="s">
        <v>1</v>
      </c>
      <c r="N215" s="131" t="s">
        <v>34</v>
      </c>
      <c r="O215" s="132">
        <v>2.0070000000000001E-2</v>
      </c>
      <c r="P215" s="132">
        <f t="shared" si="31"/>
        <v>3.2112000000000002E-2</v>
      </c>
      <c r="Q215" s="132">
        <v>3.0000000000000001E-5</v>
      </c>
      <c r="R215" s="132">
        <f t="shared" si="32"/>
        <v>4.8000000000000001E-5</v>
      </c>
      <c r="S215" s="132">
        <v>0</v>
      </c>
      <c r="T215" s="133">
        <f t="shared" si="33"/>
        <v>0</v>
      </c>
      <c r="AR215" s="134" t="s">
        <v>179</v>
      </c>
      <c r="AT215" s="134" t="s">
        <v>112</v>
      </c>
      <c r="AU215" s="134" t="s">
        <v>118</v>
      </c>
      <c r="AY215" s="13" t="s">
        <v>110</v>
      </c>
      <c r="BE215" s="135">
        <f t="shared" si="34"/>
        <v>0</v>
      </c>
      <c r="BF215" s="135">
        <f t="shared" si="35"/>
        <v>0</v>
      </c>
      <c r="BG215" s="135">
        <f t="shared" si="36"/>
        <v>0</v>
      </c>
      <c r="BH215" s="135">
        <f t="shared" si="37"/>
        <v>0</v>
      </c>
      <c r="BI215" s="135">
        <f t="shared" si="38"/>
        <v>0</v>
      </c>
      <c r="BJ215" s="13" t="s">
        <v>118</v>
      </c>
      <c r="BK215" s="135">
        <f t="shared" si="39"/>
        <v>0</v>
      </c>
      <c r="BL215" s="13" t="s">
        <v>179</v>
      </c>
      <c r="BM215" s="134" t="s">
        <v>427</v>
      </c>
    </row>
    <row r="216" spans="2:65" s="11" customFormat="1" ht="25.95" customHeight="1">
      <c r="B216" s="111"/>
      <c r="D216" s="112" t="s">
        <v>67</v>
      </c>
      <c r="E216" s="113" t="s">
        <v>146</v>
      </c>
      <c r="F216" s="113" t="s">
        <v>428</v>
      </c>
      <c r="J216" s="114">
        <f>BK216</f>
        <v>0</v>
      </c>
      <c r="L216" s="111"/>
      <c r="M216" s="115"/>
      <c r="N216" s="116"/>
      <c r="O216" s="116"/>
      <c r="P216" s="117">
        <f>P217</f>
        <v>1.67811</v>
      </c>
      <c r="Q216" s="116"/>
      <c r="R216" s="117">
        <f>R217</f>
        <v>5.6800000000000002E-3</v>
      </c>
      <c r="S216" s="116"/>
      <c r="T216" s="118">
        <f>T217</f>
        <v>0</v>
      </c>
      <c r="AR216" s="112" t="s">
        <v>123</v>
      </c>
      <c r="AT216" s="119" t="s">
        <v>67</v>
      </c>
      <c r="AU216" s="119" t="s">
        <v>68</v>
      </c>
      <c r="AY216" s="112" t="s">
        <v>110</v>
      </c>
      <c r="BK216" s="120">
        <f>BK217</f>
        <v>0</v>
      </c>
    </row>
    <row r="217" spans="2:65" s="11" customFormat="1" ht="22.95" customHeight="1">
      <c r="B217" s="111"/>
      <c r="D217" s="112" t="s">
        <v>67</v>
      </c>
      <c r="E217" s="121" t="s">
        <v>429</v>
      </c>
      <c r="F217" s="121" t="s">
        <v>430</v>
      </c>
      <c r="J217" s="122">
        <f>BK217</f>
        <v>0</v>
      </c>
      <c r="L217" s="111"/>
      <c r="M217" s="115"/>
      <c r="N217" s="116"/>
      <c r="O217" s="116"/>
      <c r="P217" s="117">
        <f>SUM(P218:P220)</f>
        <v>1.67811</v>
      </c>
      <c r="Q217" s="116"/>
      <c r="R217" s="117">
        <f>SUM(R218:R220)</f>
        <v>5.6800000000000002E-3</v>
      </c>
      <c r="S217" s="116"/>
      <c r="T217" s="118">
        <f>SUM(T218:T220)</f>
        <v>0</v>
      </c>
      <c r="AR217" s="112" t="s">
        <v>123</v>
      </c>
      <c r="AT217" s="119" t="s">
        <v>67</v>
      </c>
      <c r="AU217" s="119" t="s">
        <v>73</v>
      </c>
      <c r="AY217" s="112" t="s">
        <v>110</v>
      </c>
      <c r="BK217" s="120">
        <f>SUM(BK218:BK220)</f>
        <v>0</v>
      </c>
    </row>
    <row r="218" spans="2:65" s="1" customFormat="1" ht="24" customHeight="1">
      <c r="B218" s="123"/>
      <c r="C218" s="124" t="s">
        <v>431</v>
      </c>
      <c r="D218" s="124" t="s">
        <v>112</v>
      </c>
      <c r="E218" s="125" t="s">
        <v>432</v>
      </c>
      <c r="F218" s="126" t="s">
        <v>433</v>
      </c>
      <c r="G218" s="127" t="s">
        <v>225</v>
      </c>
      <c r="H218" s="128">
        <v>2</v>
      </c>
      <c r="I218" s="129"/>
      <c r="J218" s="129">
        <f>ROUND(I218*H218,2)</f>
        <v>0</v>
      </c>
      <c r="K218" s="126" t="s">
        <v>116</v>
      </c>
      <c r="L218" s="25"/>
      <c r="M218" s="130" t="s">
        <v>1</v>
      </c>
      <c r="N218" s="131" t="s">
        <v>34</v>
      </c>
      <c r="O218" s="132">
        <v>0.77600000000000002</v>
      </c>
      <c r="P218" s="132">
        <f>O218*H218</f>
        <v>1.552</v>
      </c>
      <c r="Q218" s="132">
        <v>1.1E-4</v>
      </c>
      <c r="R218" s="132">
        <f>Q218*H218</f>
        <v>2.2000000000000001E-4</v>
      </c>
      <c r="S218" s="132">
        <v>0</v>
      </c>
      <c r="T218" s="133">
        <f>S218*H218</f>
        <v>0</v>
      </c>
      <c r="AR218" s="134" t="s">
        <v>388</v>
      </c>
      <c r="AT218" s="134" t="s">
        <v>112</v>
      </c>
      <c r="AU218" s="134" t="s">
        <v>118</v>
      </c>
      <c r="AY218" s="13" t="s">
        <v>110</v>
      </c>
      <c r="BE218" s="135">
        <f>IF(N218="základná",J218,0)</f>
        <v>0</v>
      </c>
      <c r="BF218" s="135">
        <f>IF(N218="znížená",J218,0)</f>
        <v>0</v>
      </c>
      <c r="BG218" s="135">
        <f>IF(N218="zákl. prenesená",J218,0)</f>
        <v>0</v>
      </c>
      <c r="BH218" s="135">
        <f>IF(N218="zníž. prenesená",J218,0)</f>
        <v>0</v>
      </c>
      <c r="BI218" s="135">
        <f>IF(N218="nulová",J218,0)</f>
        <v>0</v>
      </c>
      <c r="BJ218" s="13" t="s">
        <v>118</v>
      </c>
      <c r="BK218" s="135">
        <f>ROUND(I218*H218,2)</f>
        <v>0</v>
      </c>
      <c r="BL218" s="13" t="s">
        <v>388</v>
      </c>
      <c r="BM218" s="134" t="s">
        <v>434</v>
      </c>
    </row>
    <row r="219" spans="2:65" s="1" customFormat="1" ht="24" customHeight="1">
      <c r="B219" s="123"/>
      <c r="C219" s="136" t="s">
        <v>435</v>
      </c>
      <c r="D219" s="136" t="s">
        <v>146</v>
      </c>
      <c r="E219" s="137" t="s">
        <v>436</v>
      </c>
      <c r="F219" s="138" t="s">
        <v>437</v>
      </c>
      <c r="G219" s="139" t="s">
        <v>225</v>
      </c>
      <c r="H219" s="140">
        <v>2</v>
      </c>
      <c r="I219" s="141"/>
      <c r="J219" s="141">
        <f>ROUND(I219*H219,2)</f>
        <v>0</v>
      </c>
      <c r="K219" s="138" t="s">
        <v>1</v>
      </c>
      <c r="L219" s="142"/>
      <c r="M219" s="143" t="s">
        <v>1</v>
      </c>
      <c r="N219" s="144" t="s">
        <v>34</v>
      </c>
      <c r="O219" s="132">
        <v>0</v>
      </c>
      <c r="P219" s="132">
        <f>O219*H219</f>
        <v>0</v>
      </c>
      <c r="Q219" s="132">
        <v>2.66E-3</v>
      </c>
      <c r="R219" s="132">
        <f>Q219*H219</f>
        <v>5.3200000000000001E-3</v>
      </c>
      <c r="S219" s="132">
        <v>0</v>
      </c>
      <c r="T219" s="133">
        <f>S219*H219</f>
        <v>0</v>
      </c>
      <c r="AR219" s="134" t="s">
        <v>438</v>
      </c>
      <c r="AT219" s="134" t="s">
        <v>146</v>
      </c>
      <c r="AU219" s="134" t="s">
        <v>118</v>
      </c>
      <c r="AY219" s="13" t="s">
        <v>110</v>
      </c>
      <c r="BE219" s="135">
        <f>IF(N219="základná",J219,0)</f>
        <v>0</v>
      </c>
      <c r="BF219" s="135">
        <f>IF(N219="znížená",J219,0)</f>
        <v>0</v>
      </c>
      <c r="BG219" s="135">
        <f>IF(N219="zákl. prenesená",J219,0)</f>
        <v>0</v>
      </c>
      <c r="BH219" s="135">
        <f>IF(N219="zníž. prenesená",J219,0)</f>
        <v>0</v>
      </c>
      <c r="BI219" s="135">
        <f>IF(N219="nulová",J219,0)</f>
        <v>0</v>
      </c>
      <c r="BJ219" s="13" t="s">
        <v>118</v>
      </c>
      <c r="BK219" s="135">
        <f>ROUND(I219*H219,2)</f>
        <v>0</v>
      </c>
      <c r="BL219" s="13" t="s">
        <v>438</v>
      </c>
      <c r="BM219" s="134" t="s">
        <v>439</v>
      </c>
    </row>
    <row r="220" spans="2:65" s="1" customFormat="1" ht="16.5" customHeight="1">
      <c r="B220" s="123"/>
      <c r="C220" s="124" t="s">
        <v>440</v>
      </c>
      <c r="D220" s="124" t="s">
        <v>112</v>
      </c>
      <c r="E220" s="125" t="s">
        <v>441</v>
      </c>
      <c r="F220" s="126" t="s">
        <v>442</v>
      </c>
      <c r="G220" s="127" t="s">
        <v>406</v>
      </c>
      <c r="H220" s="128">
        <v>1</v>
      </c>
      <c r="I220" s="129"/>
      <c r="J220" s="129">
        <f>ROUND(I220*H220,2)</f>
        <v>0</v>
      </c>
      <c r="K220" s="126" t="s">
        <v>116</v>
      </c>
      <c r="L220" s="25"/>
      <c r="M220" s="130" t="s">
        <v>1</v>
      </c>
      <c r="N220" s="131" t="s">
        <v>34</v>
      </c>
      <c r="O220" s="132">
        <v>0.12611</v>
      </c>
      <c r="P220" s="132">
        <f>O220*H220</f>
        <v>0.12611</v>
      </c>
      <c r="Q220" s="132">
        <v>1.3999999999999999E-4</v>
      </c>
      <c r="R220" s="132">
        <f>Q220*H220</f>
        <v>1.3999999999999999E-4</v>
      </c>
      <c r="S220" s="132">
        <v>0</v>
      </c>
      <c r="T220" s="133">
        <f>S220*H220</f>
        <v>0</v>
      </c>
      <c r="AR220" s="134" t="s">
        <v>388</v>
      </c>
      <c r="AT220" s="134" t="s">
        <v>112</v>
      </c>
      <c r="AU220" s="134" t="s">
        <v>118</v>
      </c>
      <c r="AY220" s="13" t="s">
        <v>110</v>
      </c>
      <c r="BE220" s="135">
        <f>IF(N220="základná",J220,0)</f>
        <v>0</v>
      </c>
      <c r="BF220" s="135">
        <f>IF(N220="znížená",J220,0)</f>
        <v>0</v>
      </c>
      <c r="BG220" s="135">
        <f>IF(N220="zákl. prenesená",J220,0)</f>
        <v>0</v>
      </c>
      <c r="BH220" s="135">
        <f>IF(N220="zníž. prenesená",J220,0)</f>
        <v>0</v>
      </c>
      <c r="BI220" s="135">
        <f>IF(N220="nulová",J220,0)</f>
        <v>0</v>
      </c>
      <c r="BJ220" s="13" t="s">
        <v>118</v>
      </c>
      <c r="BK220" s="135">
        <f>ROUND(I220*H220,2)</f>
        <v>0</v>
      </c>
      <c r="BL220" s="13" t="s">
        <v>388</v>
      </c>
      <c r="BM220" s="134" t="s">
        <v>443</v>
      </c>
    </row>
    <row r="221" spans="2:65" s="11" customFormat="1" ht="25.95" customHeight="1">
      <c r="B221" s="111"/>
      <c r="D221" s="112" t="s">
        <v>67</v>
      </c>
      <c r="E221" s="113" t="s">
        <v>444</v>
      </c>
      <c r="F221" s="113" t="s">
        <v>445</v>
      </c>
      <c r="J221" s="114">
        <f>BK221</f>
        <v>0</v>
      </c>
      <c r="L221" s="111"/>
      <c r="M221" s="115"/>
      <c r="N221" s="116"/>
      <c r="O221" s="116"/>
      <c r="P221" s="117">
        <f>SUM(P222:P224)</f>
        <v>10.600000000000001</v>
      </c>
      <c r="Q221" s="116"/>
      <c r="R221" s="117">
        <f>SUM(R222:R224)</f>
        <v>0</v>
      </c>
      <c r="S221" s="116"/>
      <c r="T221" s="118">
        <f>SUM(T222:T224)</f>
        <v>0</v>
      </c>
      <c r="AR221" s="112" t="s">
        <v>117</v>
      </c>
      <c r="AT221" s="119" t="s">
        <v>67</v>
      </c>
      <c r="AU221" s="119" t="s">
        <v>68</v>
      </c>
      <c r="AY221" s="112" t="s">
        <v>110</v>
      </c>
      <c r="BK221" s="120">
        <f>SUM(BK222:BK224)</f>
        <v>0</v>
      </c>
    </row>
    <row r="222" spans="2:65" s="1" customFormat="1" ht="24" customHeight="1">
      <c r="B222" s="123"/>
      <c r="C222" s="124" t="s">
        <v>446</v>
      </c>
      <c r="D222" s="124" t="s">
        <v>112</v>
      </c>
      <c r="E222" s="125" t="s">
        <v>447</v>
      </c>
      <c r="F222" s="126" t="s">
        <v>448</v>
      </c>
      <c r="G222" s="127" t="s">
        <v>177</v>
      </c>
      <c r="H222" s="128">
        <v>1</v>
      </c>
      <c r="I222" s="150"/>
      <c r="J222" s="129">
        <f>ROUND(I222*H222,2)</f>
        <v>0</v>
      </c>
      <c r="K222" s="126" t="s">
        <v>116</v>
      </c>
      <c r="L222" s="25"/>
      <c r="M222" s="130" t="s">
        <v>1</v>
      </c>
      <c r="N222" s="131" t="s">
        <v>34</v>
      </c>
      <c r="O222" s="132">
        <v>1.06</v>
      </c>
      <c r="P222" s="132">
        <f>O222*H222</f>
        <v>1.06</v>
      </c>
      <c r="Q222" s="132">
        <v>0</v>
      </c>
      <c r="R222" s="132">
        <f>Q222*H222</f>
        <v>0</v>
      </c>
      <c r="S222" s="132">
        <v>0</v>
      </c>
      <c r="T222" s="133">
        <f>S222*H222</f>
        <v>0</v>
      </c>
      <c r="AR222" s="134" t="s">
        <v>449</v>
      </c>
      <c r="AT222" s="134" t="s">
        <v>112</v>
      </c>
      <c r="AU222" s="134" t="s">
        <v>73</v>
      </c>
      <c r="AY222" s="13" t="s">
        <v>110</v>
      </c>
      <c r="BE222" s="135">
        <f>IF(N222="základná",J222,0)</f>
        <v>0</v>
      </c>
      <c r="BF222" s="135">
        <f>IF(N222="znížená",J222,0)</f>
        <v>0</v>
      </c>
      <c r="BG222" s="135">
        <f>IF(N222="zákl. prenesená",J222,0)</f>
        <v>0</v>
      </c>
      <c r="BH222" s="135">
        <f>IF(N222="zníž. prenesená",J222,0)</f>
        <v>0</v>
      </c>
      <c r="BI222" s="135">
        <f>IF(N222="nulová",J222,0)</f>
        <v>0</v>
      </c>
      <c r="BJ222" s="13" t="s">
        <v>118</v>
      </c>
      <c r="BK222" s="135">
        <f>ROUND(I222*H222,2)</f>
        <v>0</v>
      </c>
      <c r="BL222" s="13" t="s">
        <v>449</v>
      </c>
      <c r="BM222" s="134" t="s">
        <v>450</v>
      </c>
    </row>
    <row r="223" spans="2:65" s="1" customFormat="1" ht="16.5" customHeight="1">
      <c r="B223" s="123"/>
      <c r="C223" s="124" t="s">
        <v>451</v>
      </c>
      <c r="D223" s="124" t="s">
        <v>112</v>
      </c>
      <c r="E223" s="125" t="s">
        <v>452</v>
      </c>
      <c r="F223" s="126" t="s">
        <v>453</v>
      </c>
      <c r="G223" s="127" t="s">
        <v>454</v>
      </c>
      <c r="H223" s="128">
        <v>8</v>
      </c>
      <c r="I223" s="129"/>
      <c r="J223" s="129">
        <f>ROUND(I223*H223,2)</f>
        <v>0</v>
      </c>
      <c r="K223" s="126" t="s">
        <v>116</v>
      </c>
      <c r="L223" s="25"/>
      <c r="M223" s="130" t="s">
        <v>1</v>
      </c>
      <c r="N223" s="131" t="s">
        <v>34</v>
      </c>
      <c r="O223" s="132">
        <v>1.06</v>
      </c>
      <c r="P223" s="132">
        <f>O223*H223</f>
        <v>8.48</v>
      </c>
      <c r="Q223" s="132">
        <v>0</v>
      </c>
      <c r="R223" s="132">
        <f>Q223*H223</f>
        <v>0</v>
      </c>
      <c r="S223" s="132">
        <v>0</v>
      </c>
      <c r="T223" s="133">
        <f>S223*H223</f>
        <v>0</v>
      </c>
      <c r="AR223" s="134" t="s">
        <v>449</v>
      </c>
      <c r="AT223" s="134" t="s">
        <v>112</v>
      </c>
      <c r="AU223" s="134" t="s">
        <v>73</v>
      </c>
      <c r="AY223" s="13" t="s">
        <v>110</v>
      </c>
      <c r="BE223" s="135">
        <f>IF(N223="základná",J223,0)</f>
        <v>0</v>
      </c>
      <c r="BF223" s="135">
        <f>IF(N223="znížená",J223,0)</f>
        <v>0</v>
      </c>
      <c r="BG223" s="135">
        <f>IF(N223="zákl. prenesená",J223,0)</f>
        <v>0</v>
      </c>
      <c r="BH223" s="135">
        <f>IF(N223="zníž. prenesená",J223,0)</f>
        <v>0</v>
      </c>
      <c r="BI223" s="135">
        <f>IF(N223="nulová",J223,0)</f>
        <v>0</v>
      </c>
      <c r="BJ223" s="13" t="s">
        <v>118</v>
      </c>
      <c r="BK223" s="135">
        <f>ROUND(I223*H223,2)</f>
        <v>0</v>
      </c>
      <c r="BL223" s="13" t="s">
        <v>449</v>
      </c>
      <c r="BM223" s="134" t="s">
        <v>455</v>
      </c>
    </row>
    <row r="224" spans="2:65" s="1" customFormat="1" ht="16.5" customHeight="1">
      <c r="B224" s="123"/>
      <c r="C224" s="124" t="s">
        <v>456</v>
      </c>
      <c r="D224" s="124" t="s">
        <v>112</v>
      </c>
      <c r="E224" s="125" t="s">
        <v>457</v>
      </c>
      <c r="F224" s="126" t="s">
        <v>458</v>
      </c>
      <c r="G224" s="127" t="s">
        <v>177</v>
      </c>
      <c r="H224" s="128">
        <v>1</v>
      </c>
      <c r="I224" s="150"/>
      <c r="J224" s="129">
        <f>ROUND(I224*H224,2)</f>
        <v>0</v>
      </c>
      <c r="K224" s="126" t="s">
        <v>116</v>
      </c>
      <c r="L224" s="25"/>
      <c r="M224" s="145" t="s">
        <v>1</v>
      </c>
      <c r="N224" s="146" t="s">
        <v>34</v>
      </c>
      <c r="O224" s="147">
        <v>1.06</v>
      </c>
      <c r="P224" s="147">
        <f>O224*H224</f>
        <v>1.06</v>
      </c>
      <c r="Q224" s="147">
        <v>0</v>
      </c>
      <c r="R224" s="147">
        <f>Q224*H224</f>
        <v>0</v>
      </c>
      <c r="S224" s="147">
        <v>0</v>
      </c>
      <c r="T224" s="148">
        <f>S224*H224</f>
        <v>0</v>
      </c>
      <c r="AR224" s="134" t="s">
        <v>449</v>
      </c>
      <c r="AT224" s="134" t="s">
        <v>112</v>
      </c>
      <c r="AU224" s="134" t="s">
        <v>73</v>
      </c>
      <c r="AY224" s="13" t="s">
        <v>110</v>
      </c>
      <c r="BE224" s="135">
        <f>IF(N224="základná",J224,0)</f>
        <v>0</v>
      </c>
      <c r="BF224" s="135">
        <f>IF(N224="znížená",J224,0)</f>
        <v>0</v>
      </c>
      <c r="BG224" s="135">
        <f>IF(N224="zákl. prenesená",J224,0)</f>
        <v>0</v>
      </c>
      <c r="BH224" s="135">
        <f>IF(N224="zníž. prenesená",J224,0)</f>
        <v>0</v>
      </c>
      <c r="BI224" s="135">
        <f>IF(N224="nulová",J224,0)</f>
        <v>0</v>
      </c>
      <c r="BJ224" s="13" t="s">
        <v>118</v>
      </c>
      <c r="BK224" s="135">
        <f>ROUND(I224*H224,2)</f>
        <v>0</v>
      </c>
      <c r="BL224" s="13" t="s">
        <v>449</v>
      </c>
      <c r="BM224" s="134" t="s">
        <v>459</v>
      </c>
    </row>
    <row r="225" spans="2:12" s="1" customFormat="1" ht="6.9" customHeight="1">
      <c r="B225" s="37"/>
      <c r="C225" s="38"/>
      <c r="D225" s="38"/>
      <c r="E225" s="38"/>
      <c r="F225" s="38"/>
      <c r="G225" s="38"/>
      <c r="H225" s="38"/>
      <c r="I225" s="38"/>
      <c r="J225" s="38"/>
      <c r="K225" s="38"/>
      <c r="L225" s="25"/>
    </row>
  </sheetData>
  <autoFilter ref="C128:K224" xr:uid="{00000000-0009-0000-0000-000001000000}"/>
  <mergeCells count="6">
    <mergeCell ref="E121:H121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Vnútorná plynof...</vt:lpstr>
      <vt:lpstr>'Rekapitulácia stavby'!Názvy_tlače</vt:lpstr>
      <vt:lpstr>'Vnútorná plynof...'!Názvy_tlače</vt:lpstr>
      <vt:lpstr>'Rekapitulácia stavby'!Oblasť_tlače</vt:lpstr>
      <vt:lpstr>'Vnútorná plynof...'!Oblasť_tlače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LAPTOP-DB0L80UK\Zuzana</dc:creator>
  <cp:lastModifiedBy>HP</cp:lastModifiedBy>
  <dcterms:created xsi:type="dcterms:W3CDTF">2019-11-11T18:25:47Z</dcterms:created>
  <dcterms:modified xsi:type="dcterms:W3CDTF">2020-06-01T07:23:09Z</dcterms:modified>
</cp:coreProperties>
</file>