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Desktop\Verejné obstarávanie\EKS\Mníšek nad Hnilcom\2020\Plynofikácia a vykurovanie\Súťažné podklady - Plynofikácia\"/>
    </mc:Choice>
  </mc:AlternateContent>
  <xr:revisionPtr revIDLastSave="0" documentId="13_ncr:1_{DE94DDEF-2369-4A42-9324-B6AB42B3E6D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STL Plynová prí..." sheetId="2" r:id="rId2"/>
  </sheets>
  <definedNames>
    <definedName name="_xlnm._FilterDatabase" localSheetId="1" hidden="1">'STL Plynová prí...'!$C$123:$K$169</definedName>
    <definedName name="_xlnm.Print_Titles" localSheetId="0">'Rekapitulácia stavby'!$92:$92</definedName>
    <definedName name="_xlnm.Print_Titles" localSheetId="1">'STL Plynová prí...'!$123:$123</definedName>
    <definedName name="_xlnm.Print_Area" localSheetId="0">'Rekapitulácia stavby'!$D$4:$AO$76,'Rekapitulácia stavby'!$C$82:$AQ$96</definedName>
    <definedName name="_xlnm.Print_Area" localSheetId="1">'STL Plynová prí...'!$C$4:$J$76,'STL Plynová prí...'!$C$113:$K$169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R166" i="2"/>
  <c r="P167" i="2"/>
  <c r="BK167" i="2"/>
  <c r="J167" i="2"/>
  <c r="BF167" i="2" s="1"/>
  <c r="BI165" i="2"/>
  <c r="BH165" i="2"/>
  <c r="BG165" i="2"/>
  <c r="BE165" i="2"/>
  <c r="T165" i="2"/>
  <c r="T163" i="2" s="1"/>
  <c r="R165" i="2"/>
  <c r="P165" i="2"/>
  <c r="BK165" i="2"/>
  <c r="J165" i="2"/>
  <c r="BF165" i="2" s="1"/>
  <c r="BI164" i="2"/>
  <c r="BH164" i="2"/>
  <c r="BG164" i="2"/>
  <c r="BE164" i="2"/>
  <c r="T164" i="2"/>
  <c r="R164" i="2"/>
  <c r="R163" i="2"/>
  <c r="P164" i="2"/>
  <c r="P163" i="2" s="1"/>
  <c r="BK164" i="2"/>
  <c r="J164" i="2"/>
  <c r="BF164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P156" i="2" s="1"/>
  <c r="P155" i="2" s="1"/>
  <c r="BK158" i="2"/>
  <c r="J158" i="2"/>
  <c r="BF158" i="2" s="1"/>
  <c r="BI157" i="2"/>
  <c r="BH157" i="2"/>
  <c r="BG157" i="2"/>
  <c r="BE157" i="2"/>
  <c r="T157" i="2"/>
  <c r="T156" i="2"/>
  <c r="R157" i="2"/>
  <c r="P157" i="2"/>
  <c r="BK157" i="2"/>
  <c r="J157" i="2"/>
  <c r="BF157" i="2" s="1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T148" i="2" s="1"/>
  <c r="T147" i="2" s="1"/>
  <c r="R149" i="2"/>
  <c r="P149" i="2"/>
  <c r="P148" i="2" s="1"/>
  <c r="P147" i="2" s="1"/>
  <c r="BK149" i="2"/>
  <c r="J149" i="2"/>
  <c r="BF149" i="2" s="1"/>
  <c r="BI146" i="2"/>
  <c r="BH146" i="2"/>
  <c r="BG146" i="2"/>
  <c r="BE146" i="2"/>
  <c r="T146" i="2"/>
  <c r="T145" i="2" s="1"/>
  <c r="R146" i="2"/>
  <c r="R145" i="2"/>
  <c r="P146" i="2"/>
  <c r="P145" i="2" s="1"/>
  <c r="BK146" i="2"/>
  <c r="BK145" i="2" s="1"/>
  <c r="J145" i="2" s="1"/>
  <c r="J100" i="2" s="1"/>
  <c r="J146" i="2"/>
  <c r="BF146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R136" i="2" s="1"/>
  <c r="P138" i="2"/>
  <c r="BK138" i="2"/>
  <c r="J138" i="2"/>
  <c r="BF138" i="2" s="1"/>
  <c r="BI137" i="2"/>
  <c r="BH137" i="2"/>
  <c r="BG137" i="2"/>
  <c r="BE137" i="2"/>
  <c r="T137" i="2"/>
  <c r="T136" i="2" s="1"/>
  <c r="R137" i="2"/>
  <c r="P137" i="2"/>
  <c r="P136" i="2" s="1"/>
  <c r="BK137" i="2"/>
  <c r="J137" i="2"/>
  <c r="BF137" i="2" s="1"/>
  <c r="BI135" i="2"/>
  <c r="BH135" i="2"/>
  <c r="BG135" i="2"/>
  <c r="BE135" i="2"/>
  <c r="T135" i="2"/>
  <c r="T134" i="2" s="1"/>
  <c r="R135" i="2"/>
  <c r="R134" i="2"/>
  <c r="P135" i="2"/>
  <c r="P134" i="2" s="1"/>
  <c r="BK135" i="2"/>
  <c r="BK134" i="2" s="1"/>
  <c r="J134" i="2" s="1"/>
  <c r="J98" i="2" s="1"/>
  <c r="J135" i="2"/>
  <c r="BF135" i="2" s="1"/>
  <c r="BI133" i="2"/>
  <c r="BH133" i="2"/>
  <c r="BG133" i="2"/>
  <c r="BE133" i="2"/>
  <c r="T133" i="2"/>
  <c r="T132" i="2" s="1"/>
  <c r="R133" i="2"/>
  <c r="R132" i="2"/>
  <c r="P133" i="2"/>
  <c r="P132" i="2" s="1"/>
  <c r="BK133" i="2"/>
  <c r="BK132" i="2"/>
  <c r="J132" i="2" s="1"/>
  <c r="J97" i="2" s="1"/>
  <c r="J133" i="2"/>
  <c r="BF133" i="2" s="1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R126" i="2" s="1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T126" i="2"/>
  <c r="R127" i="2"/>
  <c r="P127" i="2"/>
  <c r="P126" i="2"/>
  <c r="BK127" i="2"/>
  <c r="J127" i="2"/>
  <c r="BF127" i="2" s="1"/>
  <c r="J121" i="2"/>
  <c r="J120" i="2"/>
  <c r="F118" i="2"/>
  <c r="E116" i="2"/>
  <c r="J90" i="2"/>
  <c r="J89" i="2"/>
  <c r="F87" i="2"/>
  <c r="E85" i="2"/>
  <c r="J16" i="2"/>
  <c r="E16" i="2"/>
  <c r="F121" i="2" s="1"/>
  <c r="J15" i="2"/>
  <c r="J13" i="2"/>
  <c r="E13" i="2"/>
  <c r="F89" i="2" s="1"/>
  <c r="J12" i="2"/>
  <c r="J87" i="2"/>
  <c r="AS94" i="1"/>
  <c r="L90" i="1"/>
  <c r="AM90" i="1"/>
  <c r="AM89" i="1"/>
  <c r="L89" i="1"/>
  <c r="AM87" i="1"/>
  <c r="L87" i="1"/>
  <c r="L85" i="1"/>
  <c r="R125" i="2" l="1"/>
  <c r="P125" i="2"/>
  <c r="T125" i="2"/>
  <c r="BK136" i="2"/>
  <c r="J136" i="2" s="1"/>
  <c r="J99" i="2" s="1"/>
  <c r="BK163" i="2"/>
  <c r="J163" i="2" s="1"/>
  <c r="J105" i="2" s="1"/>
  <c r="T166" i="2"/>
  <c r="R148" i="2"/>
  <c r="R147" i="2" s="1"/>
  <c r="R156" i="2"/>
  <c r="R155" i="2" s="1"/>
  <c r="R124" i="2" s="1"/>
  <c r="P166" i="2"/>
  <c r="BK126" i="2"/>
  <c r="J126" i="2" s="1"/>
  <c r="J96" i="2" s="1"/>
  <c r="BK156" i="2"/>
  <c r="J156" i="2" s="1"/>
  <c r="J104" i="2" s="1"/>
  <c r="F35" i="2"/>
  <c r="BD95" i="1" s="1"/>
  <c r="BD94" i="1" s="1"/>
  <c r="W33" i="1" s="1"/>
  <c r="J118" i="2"/>
  <c r="F120" i="2"/>
  <c r="F33" i="2"/>
  <c r="BB95" i="1" s="1"/>
  <c r="BB94" i="1" s="1"/>
  <c r="AX94" i="1" s="1"/>
  <c r="BK166" i="2"/>
  <c r="J166" i="2" s="1"/>
  <c r="J106" i="2" s="1"/>
  <c r="F31" i="2"/>
  <c r="AZ95" i="1" s="1"/>
  <c r="AZ94" i="1" s="1"/>
  <c r="W29" i="1" s="1"/>
  <c r="P124" i="2"/>
  <c r="AU95" i="1" s="1"/>
  <c r="AU94" i="1" s="1"/>
  <c r="F34" i="2"/>
  <c r="BC95" i="1" s="1"/>
  <c r="BC94" i="1" s="1"/>
  <c r="AY94" i="1" s="1"/>
  <c r="T155" i="2"/>
  <c r="BK148" i="2"/>
  <c r="BK147" i="2" s="1"/>
  <c r="J147" i="2" s="1"/>
  <c r="J101" i="2" s="1"/>
  <c r="BK155" i="2"/>
  <c r="J155" i="2" s="1"/>
  <c r="J103" i="2" s="1"/>
  <c r="F32" i="2"/>
  <c r="BA95" i="1" s="1"/>
  <c r="BA94" i="1" s="1"/>
  <c r="J32" i="2"/>
  <c r="AW95" i="1" s="1"/>
  <c r="J31" i="2"/>
  <c r="AV95" i="1" s="1"/>
  <c r="F90" i="2"/>
  <c r="W31" i="1" l="1"/>
  <c r="BK125" i="2"/>
  <c r="BK124" i="2" s="1"/>
  <c r="J124" i="2" s="1"/>
  <c r="T124" i="2"/>
  <c r="J148" i="2"/>
  <c r="J102" i="2" s="1"/>
  <c r="AV94" i="1"/>
  <c r="AK29" i="1" s="1"/>
  <c r="W32" i="1"/>
  <c r="AT95" i="1"/>
  <c r="W30" i="1"/>
  <c r="AW94" i="1"/>
  <c r="AK30" i="1" s="1"/>
  <c r="J125" i="2" l="1"/>
  <c r="J95" i="2" s="1"/>
  <c r="AT94" i="1"/>
  <c r="J94" i="2"/>
  <c r="J28" i="2"/>
  <c r="AG95" i="1" l="1"/>
  <c r="J37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<sst xmlns="http://schemas.openxmlformats.org/spreadsheetml/2006/main" count="828" uniqueCount="269">
  <si>
    <t>Export Komplet</t>
  </si>
  <si>
    <t/>
  </si>
  <si>
    <t>2.0</t>
  </si>
  <si>
    <t>False</t>
  </si>
  <si>
    <t>{03c34091-beae-4aaa-b4ad-6c586b07ea03}</t>
  </si>
  <si>
    <t>&gt;&gt;  skryté stĺpce  &lt;&lt;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</si>
  <si>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</si>
  <si>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</si>
  <si>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</si>
  <si>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</si>
  <si>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</si>
  <si>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</si>
  <si>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STL Plynová prípojka PE D32 SDR 11 - 300 Pa</t>
  </si>
  <si>
    <t>JKSO:</t>
  </si>
  <si>
    <t>KS:</t>
  </si>
  <si>
    <t>Miesto:</t>
  </si>
  <si>
    <t xml:space="preserve"> </t>
  </si>
  <si>
    <t>Dátum:</t>
  </si>
  <si>
    <t>6. 10. 2019</t>
  </si>
  <si>
    <t>Objednávateľ:</t>
  </si>
  <si>
    <t>IČO:</t>
  </si>
  <si>
    <t>IČ DPH:</t>
  </si>
  <si>
    <t>Zhotoviteľ:</t>
  </si>
  <si>
    <t>Projektant:</t>
  </si>
  <si>
    <t>A.P.TERMOPROJEKT</t>
  </si>
  <si>
    <t>True</t>
  </si>
  <si>
    <t>Spracovateľ:</t>
  </si>
  <si>
    <t>Ing. Michal Piatnica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</si>
  <si>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</si>
  <si>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</si>
  <si>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</si>
  <si>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</si>
  <si>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</si>
  <si>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</si>
  <si>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</si>
  <si>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</si>
  <si>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</si>
  <si>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</si>
  <si>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</si>
  <si>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</si>
  <si>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</si>
  <si>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</si>
  <si>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</si>
  <si>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</si>
  <si>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</si>
  <si>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</si>
  <si>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</si>
  <si>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</si>
  <si>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</si>
  <si>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</si>
  <si>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</si>
  <si>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</si>
  <si>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</si>
  <si>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</si>
  <si>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</si>
  <si>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</si>
  <si>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</si>
  <si>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</si>
  <si>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</si>
  <si>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</si>
  <si>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</si>
  <si>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</si>
  <si>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</si>
  <si>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</si>
  <si>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</si>
  <si>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</si>
  <si>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</si>
  <si>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</si>
  <si>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</si>
  <si>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</si>
  <si>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</si>
  <si>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</si>
  <si>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</si>
  <si>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</si>
  <si>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</si>
  <si>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</si>
  <si>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</si>
  <si>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</si>
  <si>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</si>
  <si>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</si>
  <si>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</si>
  <si>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</si>
  <si>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</si>
  <si>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</si>
  <si>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</si>
  <si>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</si>
  <si>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99 - Presun hmôt HSV</t>
  </si>
  <si>
    <t>PSV - Práce a dodávky PSV</t>
  </si>
  <si>
    <t xml:space="preserve">    723 - Zdravotechnika - vnútorný plynovod</t>
  </si>
  <si>
    <t>M - Práce a dodávky M</t>
  </si>
  <si>
    <t xml:space="preserve">    23-M - Montáže potrubia</t>
  </si>
  <si>
    <t xml:space="preserve">    46-M - Zemné práce vykonávané pri externých montážnych prácach</t>
  </si>
  <si>
    <t>HZS - Hodinové zúčtovacie sadzby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</si>
  <si>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</si>
  <si>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</si>
  <si>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</si>
  <si>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</si>
  <si>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</si>
  <si>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</si>
  <si>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</si>
  <si>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</si>
  <si>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</si>
  <si>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</si>
  <si>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</si>
  <si>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</si>
  <si>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</si>
  <si>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</si>
  <si>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</si>
  <si>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</si>
  <si>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132301101</t>
  </si>
  <si>
    <t>Výkop ryhy do šírky 600 mm v horn.4 do 100 m3</t>
  </si>
  <si>
    <t>m3</t>
  </si>
  <si>
    <t>CS CENEKON 2019 01</t>
  </si>
  <si>
    <t>4</t>
  </si>
  <si>
    <t>2</t>
  </si>
  <si>
    <t>438401432</t>
  </si>
  <si>
    <t>132301109</t>
  </si>
  <si>
    <t>Príplatok za lepivosť pri hĺbení rýh šírky do 600 mm zapažených i nezapažených s urovnaním dna v hornine 4</t>
  </si>
  <si>
    <t>523388065</t>
  </si>
  <si>
    <t>3</t>
  </si>
  <si>
    <t>161101501</t>
  </si>
  <si>
    <t>Zvislé premiestnenie výkopku z horniny I až IV, nosením za každé 3 m výšky</t>
  </si>
  <si>
    <t>-1145839252</t>
  </si>
  <si>
    <t>174101001</t>
  </si>
  <si>
    <t>Zásyp sypaninou so zhutnením jám, šachiet, rýh, zárezov alebo okolo objektov do 100 m3</t>
  </si>
  <si>
    <t>-1619678159</t>
  </si>
  <si>
    <t>5</t>
  </si>
  <si>
    <t>175101202</t>
  </si>
  <si>
    <t>Obsyp potrubia vo výkope pieskom frakcie 0-2 mm</t>
  </si>
  <si>
    <t>-780381036</t>
  </si>
  <si>
    <t>Vodorovné konštrukcie</t>
  </si>
  <si>
    <t>6</t>
  </si>
  <si>
    <t>451573111</t>
  </si>
  <si>
    <t>Lôžko pod potrubie, stoky a drobné objekty, v otvorenom výkope z piesku frakcie 0-2 mm</t>
  </si>
  <si>
    <t>1587919046</t>
  </si>
  <si>
    <t>Komunikácie</t>
  </si>
  <si>
    <t>7</t>
  </si>
  <si>
    <t>561291111</t>
  </si>
  <si>
    <t>Spätná úprava štrkovej cesty do pôvodného stavu</t>
  </si>
  <si>
    <t>m2</t>
  </si>
  <si>
    <t>1932135832</t>
  </si>
  <si>
    <t>8</t>
  </si>
  <si>
    <t>Rúrové vedenie</t>
  </si>
  <si>
    <t>871178040</t>
  </si>
  <si>
    <t>Montáž plynového potrubia z dvojvsrtvového PE 100 SDR11 zváraných elektrotvarovkami D 32x3,0 mm</t>
  </si>
  <si>
    <t>m</t>
  </si>
  <si>
    <t>-578058912</t>
  </si>
  <si>
    <t>9</t>
  </si>
  <si>
    <t>M</t>
  </si>
  <si>
    <t>286130035900</t>
  </si>
  <si>
    <t>-245487660</t>
  </si>
  <si>
    <t>10</t>
  </si>
  <si>
    <t>877258050</t>
  </si>
  <si>
    <t>Montáž elektrotvarovky pre plynové potrubia z PE 100</t>
  </si>
  <si>
    <t>ks</t>
  </si>
  <si>
    <t>-1631989536</t>
  </si>
  <si>
    <t>11</t>
  </si>
  <si>
    <t>286530227600</t>
  </si>
  <si>
    <t xml:space="preserve">Koleno 90° elektrotvarovkové W 90°  PE 100 SDR 11 D 32   </t>
  </si>
  <si>
    <t>266005647</t>
  </si>
  <si>
    <t>12</t>
  </si>
  <si>
    <t>899721121</t>
  </si>
  <si>
    <t>Signalizačný vodič na potrubí CE 4 mm2</t>
  </si>
  <si>
    <t>2078834205</t>
  </si>
  <si>
    <t>13</t>
  </si>
  <si>
    <t>84411</t>
  </si>
  <si>
    <t xml:space="preserve">Odbočka signalizačného vodiča SVCZ 4Y  </t>
  </si>
  <si>
    <t>1827858900</t>
  </si>
  <si>
    <t>14</t>
  </si>
  <si>
    <t>844400</t>
  </si>
  <si>
    <t xml:space="preserve">Autozásuvka signalizačného vývodu v skrinke  </t>
  </si>
  <si>
    <t>1229010042</t>
  </si>
  <si>
    <t>15</t>
  </si>
  <si>
    <t>899721133</t>
  </si>
  <si>
    <t>Označenie plynovodného potrubia žltou výstražnou fóliou</t>
  </si>
  <si>
    <t>-13316254</t>
  </si>
  <si>
    <t>99</t>
  </si>
  <si>
    <t>Presun hmôt HSV</t>
  </si>
  <si>
    <t>16</t>
  </si>
  <si>
    <t>998276101</t>
  </si>
  <si>
    <t>Presun hmôt pre rúrové vedenie hĺbené z rúr z plast., hmôt v otvorenom výkope</t>
  </si>
  <si>
    <t>t</t>
  </si>
  <si>
    <t>-665190290</t>
  </si>
  <si>
    <t>PSV</t>
  </si>
  <si>
    <t>Práce a dodávky PSV</t>
  </si>
  <si>
    <t>723</t>
  </si>
  <si>
    <t>Zdravotechnika - vnútorný plynovod</t>
  </si>
  <si>
    <t>17</t>
  </si>
  <si>
    <t>723234101</t>
  </si>
  <si>
    <t xml:space="preserve">Montáž regulátora tlaku plynu so skrinkou </t>
  </si>
  <si>
    <t>súb.</t>
  </si>
  <si>
    <t>158285557</t>
  </si>
  <si>
    <t>18</t>
  </si>
  <si>
    <t>830416</t>
  </si>
  <si>
    <t xml:space="preserve">Regulátor tlaku plynu RTP 25 D2 rohový </t>
  </si>
  <si>
    <t>32</t>
  </si>
  <si>
    <t>162771658</t>
  </si>
  <si>
    <t>19</t>
  </si>
  <si>
    <t>405610001200</t>
  </si>
  <si>
    <t>Plastová skrinka pre RTP a 2 KS plynomer AjGaz W 1200 U na rúrkových nosníkoch</t>
  </si>
  <si>
    <t>-2098609241</t>
  </si>
  <si>
    <t>723239203</t>
  </si>
  <si>
    <t>Montáž armatúr plynových s dvoma závitmi G 1 ostatné typy</t>
  </si>
  <si>
    <t>-1413802437</t>
  </si>
  <si>
    <t>21</t>
  </si>
  <si>
    <t>1230403</t>
  </si>
  <si>
    <t>Guľový uzáver plyn DN 25 PN 40</t>
  </si>
  <si>
    <t>6127356</t>
  </si>
  <si>
    <t>22</t>
  </si>
  <si>
    <t>998723201</t>
  </si>
  <si>
    <t>Presun hmôt pre vnútorný plynovod v objektoch výšky do 6 m</t>
  </si>
  <si>
    <t>%</t>
  </si>
  <si>
    <t>455521225</t>
  </si>
  <si>
    <t>Práce a dodávky M</t>
  </si>
  <si>
    <t>23-M</t>
  </si>
  <si>
    <t>Montáže potrubia</t>
  </si>
  <si>
    <t>23</t>
  </si>
  <si>
    <t>230200181</t>
  </si>
  <si>
    <t>Montáž ochrannej rúry D 63 s nasunutím</t>
  </si>
  <si>
    <t>64</t>
  </si>
  <si>
    <t>-233012782</t>
  </si>
  <si>
    <t>24</t>
  </si>
  <si>
    <t>286130036200</t>
  </si>
  <si>
    <t>Ochranné potrubie plynovodu PE d 63 s vystreďovacími objímkami , manžetami</t>
  </si>
  <si>
    <t>128</t>
  </si>
  <si>
    <t>1791017997</t>
  </si>
  <si>
    <t>25</t>
  </si>
  <si>
    <t>230203239</t>
  </si>
  <si>
    <t>Montáž armatúry DAA (Kit) prípojkovej navrtávacej s predľženou odbočkou PE 100 SDR 11 D 63/32</t>
  </si>
  <si>
    <t>-116254938</t>
  </si>
  <si>
    <t>26</t>
  </si>
  <si>
    <t>286530158700</t>
  </si>
  <si>
    <t xml:space="preserve">Prípojková navŕtavacia armatúra s predĺženou odbočkou, elektrotvarovka DAA (Kit) PE 100 SDR 11 D 63/32 mm, s objímkou MB </t>
  </si>
  <si>
    <t>209609024</t>
  </si>
  <si>
    <t>27</t>
  </si>
  <si>
    <t>230203592</t>
  </si>
  <si>
    <t>Montáž USTN prechodka PE/oceľ s vonk. závitom PE100 SDR11 D32/1"</t>
  </si>
  <si>
    <t>-1821393577</t>
  </si>
  <si>
    <t>28</t>
  </si>
  <si>
    <t>286220027200</t>
  </si>
  <si>
    <t>Prechodka USTN PE/oceľ s vonkajším závitom PE 100 SDR 11 D 32/1", FRIALEN</t>
  </si>
  <si>
    <t>-1948522934</t>
  </si>
  <si>
    <t>46-M</t>
  </si>
  <si>
    <t>Zemné práce vykonávané pri externých montážnych prácach</t>
  </si>
  <si>
    <t>29</t>
  </si>
  <si>
    <t>460600001</t>
  </si>
  <si>
    <t>Odvoz prebytočnej sypaniny na skládku</t>
  </si>
  <si>
    <t>545725142</t>
  </si>
  <si>
    <t>30</t>
  </si>
  <si>
    <t>460600002</t>
  </si>
  <si>
    <t>Odvoz prebytočnej sypaniny na skládku za každý ďalší km</t>
  </si>
  <si>
    <t>1605060565</t>
  </si>
  <si>
    <t>HZS</t>
  </si>
  <si>
    <t>Hodinové zúčtovacie sadzby</t>
  </si>
  <si>
    <t>31</t>
  </si>
  <si>
    <t>HZS000111</t>
  </si>
  <si>
    <t>Úprava oplotenia pre osadenie skrinky</t>
  </si>
  <si>
    <t>súb</t>
  </si>
  <si>
    <t>512</t>
  </si>
  <si>
    <t>32785114</t>
  </si>
  <si>
    <t>HZS000112</t>
  </si>
  <si>
    <t xml:space="preserve">Tlaková skúška rozvodov plynu </t>
  </si>
  <si>
    <t>-949751683</t>
  </si>
  <si>
    <t>33</t>
  </si>
  <si>
    <t>HZS000113</t>
  </si>
  <si>
    <t>Prepoj ex. plynovodu s navrhovaným plynovodom  a spracovanie technologického postupu</t>
  </si>
  <si>
    <t>-55517222</t>
  </si>
  <si>
    <t>Rúra HDPE na plyn PE100 SDR11 32x3,0x100 m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</si>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</sst>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4" fontId="28" fillId="5" borderId="22" xfId="0" applyNumberFormat="1" applyFont="1" applyFill="1" applyBorder="1" applyAlignment="1" applyProtection="1">
      <alignment vertical="center"/>
      <protection locked="0"/>
    </xf>
    <xf numFmtId="167" fontId="17" fillId="5" borderId="22" xfId="0" applyNumberFormat="1" applyFont="1" applyFill="1" applyBorder="1" applyAlignment="1" applyProtection="1">
      <alignment vertical="center"/>
      <protection locked="0"/>
    </xf>
    <xf numFmtId="4" fontId="17" fillId="5" borderId="22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Z8" sqref="Z8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63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268</v>
      </c>
      <c r="AR4" s="16"/>
      <c r="AS4" s="18" t="s">
        <v>8</v>
      </c>
      <c r="BS4" s="13" t="s">
        <v>9</v>
      </c>
    </row>
    <row r="5" spans="1:74" ht="12" customHeight="1">
      <c r="B5" s="16"/>
      <c r="D5" s="19" t="s">
        <v>10</v>
      </c>
      <c r="K5" s="160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6"/>
      <c r="BS5" s="13" t="s">
        <v>6</v>
      </c>
    </row>
    <row r="6" spans="1:74" ht="36.9" customHeight="1">
      <c r="B6" s="16"/>
      <c r="D6" s="21" t="s">
        <v>11</v>
      </c>
      <c r="K6" s="162" t="s">
        <v>12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6"/>
      <c r="BS6" s="13" t="s">
        <v>6</v>
      </c>
    </row>
    <row r="7" spans="1:74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15</v>
      </c>
      <c r="K8" s="20" t="s">
        <v>16</v>
      </c>
      <c r="AK8" s="22" t="s">
        <v>17</v>
      </c>
      <c r="AN8" s="20" t="s">
        <v>18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19</v>
      </c>
      <c r="AK10" s="22" t="s">
        <v>20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16</v>
      </c>
      <c r="AK11" s="22" t="s">
        <v>21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22</v>
      </c>
      <c r="AK13" s="22" t="s">
        <v>20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16</v>
      </c>
      <c r="AK14" s="22" t="s">
        <v>21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23</v>
      </c>
      <c r="AK16" s="22" t="s">
        <v>20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24</v>
      </c>
      <c r="AK17" s="22" t="s">
        <v>21</v>
      </c>
      <c r="AN17" s="20" t="s">
        <v>1</v>
      </c>
      <c r="AR17" s="16"/>
      <c r="BS17" s="13" t="s">
        <v>25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26</v>
      </c>
      <c r="AK19" s="22" t="s">
        <v>20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27</v>
      </c>
      <c r="AK20" s="22" t="s">
        <v>21</v>
      </c>
      <c r="AN20" s="20" t="s">
        <v>1</v>
      </c>
      <c r="AR20" s="16"/>
      <c r="BS20" s="13" t="s">
        <v>25</v>
      </c>
    </row>
    <row r="21" spans="2:71" ht="6.9" customHeight="1">
      <c r="B21" s="16"/>
      <c r="AR21" s="16"/>
    </row>
    <row r="22" spans="2:71" ht="12" customHeight="1">
      <c r="B22" s="16"/>
      <c r="D22" s="22" t="s">
        <v>28</v>
      </c>
      <c r="AR22" s="16"/>
    </row>
    <row r="23" spans="2:71" ht="16.5" customHeight="1">
      <c r="B23" s="16"/>
      <c r="E23" s="164" t="s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5">
        <f>ROUND(AG94,2)</f>
        <v>0</v>
      </c>
      <c r="AL26" s="166"/>
      <c r="AM26" s="166"/>
      <c r="AN26" s="166"/>
      <c r="AO26" s="166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59" t="s">
        <v>30</v>
      </c>
      <c r="M28" s="159"/>
      <c r="N28" s="159"/>
      <c r="O28" s="159"/>
      <c r="P28" s="159"/>
      <c r="W28" s="159" t="s">
        <v>31</v>
      </c>
      <c r="X28" s="159"/>
      <c r="Y28" s="159"/>
      <c r="Z28" s="159"/>
      <c r="AA28" s="159"/>
      <c r="AB28" s="159"/>
      <c r="AC28" s="159"/>
      <c r="AD28" s="159"/>
      <c r="AE28" s="159"/>
      <c r="AK28" s="159" t="s">
        <v>32</v>
      </c>
      <c r="AL28" s="159"/>
      <c r="AM28" s="159"/>
      <c r="AN28" s="159"/>
      <c r="AO28" s="159"/>
      <c r="AR28" s="25"/>
    </row>
    <row r="29" spans="2:71" s="2" customFormat="1" ht="14.4" customHeight="1">
      <c r="B29" s="29"/>
      <c r="D29" s="22" t="s">
        <v>33</v>
      </c>
      <c r="F29" s="22" t="s">
        <v>34</v>
      </c>
      <c r="L29" s="158">
        <v>0.2</v>
      </c>
      <c r="M29" s="157"/>
      <c r="N29" s="157"/>
      <c r="O29" s="157"/>
      <c r="P29" s="157"/>
      <c r="W29" s="156">
        <f>ROUND(AZ94, 2)</f>
        <v>0</v>
      </c>
      <c r="X29" s="157"/>
      <c r="Y29" s="157"/>
      <c r="Z29" s="157"/>
      <c r="AA29" s="157"/>
      <c r="AB29" s="157"/>
      <c r="AC29" s="157"/>
      <c r="AD29" s="157"/>
      <c r="AE29" s="157"/>
      <c r="AK29" s="156">
        <f>ROUND(AV94, 2)</f>
        <v>0</v>
      </c>
      <c r="AL29" s="157"/>
      <c r="AM29" s="157"/>
      <c r="AN29" s="157"/>
      <c r="AO29" s="157"/>
      <c r="AR29" s="29"/>
    </row>
    <row r="30" spans="2:71" s="2" customFormat="1" ht="14.4" customHeight="1">
      <c r="B30" s="29"/>
      <c r="F30" s="22" t="s">
        <v>35</v>
      </c>
      <c r="L30" s="158">
        <v>0.2</v>
      </c>
      <c r="M30" s="157"/>
      <c r="N30" s="157"/>
      <c r="O30" s="157"/>
      <c r="P30" s="157"/>
      <c r="W30" s="156">
        <f>ROUND(BA94, 2)</f>
        <v>0</v>
      </c>
      <c r="X30" s="157"/>
      <c r="Y30" s="157"/>
      <c r="Z30" s="157"/>
      <c r="AA30" s="157"/>
      <c r="AB30" s="157"/>
      <c r="AC30" s="157"/>
      <c r="AD30" s="157"/>
      <c r="AE30" s="157"/>
      <c r="AK30" s="156">
        <f>ROUND(AW94, 2)</f>
        <v>0</v>
      </c>
      <c r="AL30" s="157"/>
      <c r="AM30" s="157"/>
      <c r="AN30" s="157"/>
      <c r="AO30" s="157"/>
      <c r="AR30" s="29"/>
    </row>
    <row r="31" spans="2:71" s="2" customFormat="1" ht="14.4" hidden="1" customHeight="1">
      <c r="B31" s="29"/>
      <c r="F31" s="22" t="s">
        <v>36</v>
      </c>
      <c r="L31" s="158">
        <v>0.2</v>
      </c>
      <c r="M31" s="157"/>
      <c r="N31" s="157"/>
      <c r="O31" s="157"/>
      <c r="P31" s="157"/>
      <c r="W31" s="156">
        <f>ROUND(BB94, 2)</f>
        <v>0</v>
      </c>
      <c r="X31" s="157"/>
      <c r="Y31" s="157"/>
      <c r="Z31" s="157"/>
      <c r="AA31" s="157"/>
      <c r="AB31" s="157"/>
      <c r="AC31" s="157"/>
      <c r="AD31" s="157"/>
      <c r="AE31" s="157"/>
      <c r="AK31" s="156">
        <v>0</v>
      </c>
      <c r="AL31" s="157"/>
      <c r="AM31" s="157"/>
      <c r="AN31" s="157"/>
      <c r="AO31" s="157"/>
      <c r="AR31" s="29"/>
    </row>
    <row r="32" spans="2:71" s="2" customFormat="1" ht="14.4" hidden="1" customHeight="1">
      <c r="B32" s="29"/>
      <c r="F32" s="22" t="s">
        <v>37</v>
      </c>
      <c r="L32" s="158">
        <v>0.2</v>
      </c>
      <c r="M32" s="157"/>
      <c r="N32" s="157"/>
      <c r="O32" s="157"/>
      <c r="P32" s="157"/>
      <c r="W32" s="156">
        <f>ROUND(BC94, 2)</f>
        <v>0</v>
      </c>
      <c r="X32" s="157"/>
      <c r="Y32" s="157"/>
      <c r="Z32" s="157"/>
      <c r="AA32" s="157"/>
      <c r="AB32" s="157"/>
      <c r="AC32" s="157"/>
      <c r="AD32" s="157"/>
      <c r="AE32" s="157"/>
      <c r="AK32" s="156">
        <v>0</v>
      </c>
      <c r="AL32" s="157"/>
      <c r="AM32" s="157"/>
      <c r="AN32" s="157"/>
      <c r="AO32" s="157"/>
      <c r="AR32" s="29"/>
    </row>
    <row r="33" spans="2:44" s="2" customFormat="1" ht="14.4" hidden="1" customHeight="1">
      <c r="B33" s="29"/>
      <c r="F33" s="22" t="s">
        <v>38</v>
      </c>
      <c r="L33" s="158">
        <v>0</v>
      </c>
      <c r="M33" s="157"/>
      <c r="N33" s="157"/>
      <c r="O33" s="157"/>
      <c r="P33" s="157"/>
      <c r="W33" s="156">
        <f>ROUND(BD94, 2)</f>
        <v>0</v>
      </c>
      <c r="X33" s="157"/>
      <c r="Y33" s="157"/>
      <c r="Z33" s="157"/>
      <c r="AA33" s="157"/>
      <c r="AB33" s="157"/>
      <c r="AC33" s="157"/>
      <c r="AD33" s="157"/>
      <c r="AE33" s="157"/>
      <c r="AK33" s="156">
        <v>0</v>
      </c>
      <c r="AL33" s="157"/>
      <c r="AM33" s="157"/>
      <c r="AN33" s="157"/>
      <c r="AO33" s="157"/>
      <c r="AR33" s="29"/>
    </row>
    <row r="34" spans="2:44" s="1" customFormat="1" ht="6.9" customHeight="1">
      <c r="B34" s="25"/>
      <c r="AR34" s="25"/>
    </row>
    <row r="35" spans="2:44" s="1" customFormat="1" ht="25.95" customHeight="1">
      <c r="B35" s="25"/>
      <c r="C35" s="30"/>
      <c r="D35" s="31" t="s">
        <v>39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40</v>
      </c>
      <c r="U35" s="32"/>
      <c r="V35" s="32"/>
      <c r="W35" s="32"/>
      <c r="X35" s="152" t="s">
        <v>41</v>
      </c>
      <c r="Y35" s="153"/>
      <c r="Z35" s="153"/>
      <c r="AA35" s="153"/>
      <c r="AB35" s="153"/>
      <c r="AC35" s="32"/>
      <c r="AD35" s="32"/>
      <c r="AE35" s="32"/>
      <c r="AF35" s="32"/>
      <c r="AG35" s="32"/>
      <c r="AH35" s="32"/>
      <c r="AI35" s="32"/>
      <c r="AJ35" s="32"/>
      <c r="AK35" s="154">
        <f>SUM(AK26:AK33)</f>
        <v>0</v>
      </c>
      <c r="AL35" s="153"/>
      <c r="AM35" s="153"/>
      <c r="AN35" s="153"/>
      <c r="AO35" s="155"/>
      <c r="AP35" s="30"/>
      <c r="AQ35" s="30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5"/>
      <c r="D49" s="34" t="s">
        <v>42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43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6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44</v>
      </c>
      <c r="AI60" s="27"/>
      <c r="AJ60" s="27"/>
      <c r="AK60" s="27"/>
      <c r="AL60" s="27"/>
      <c r="AM60" s="36" t="s">
        <v>45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4" t="s">
        <v>46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47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6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44</v>
      </c>
      <c r="AI75" s="27"/>
      <c r="AJ75" s="27"/>
      <c r="AK75" s="27"/>
      <c r="AL75" s="27"/>
      <c r="AM75" s="36" t="s">
        <v>45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" customHeight="1">
      <c r="B82" s="25"/>
      <c r="C82" s="17" t="s">
        <v>48</v>
      </c>
      <c r="AR82" s="25"/>
    </row>
    <row r="83" spans="1:90" s="1" customFormat="1" ht="6.9" customHeight="1">
      <c r="B83" s="25"/>
      <c r="AR83" s="25"/>
    </row>
    <row r="84" spans="1:90" s="3" customFormat="1" ht="12" customHeight="1">
      <c r="B84" s="41"/>
      <c r="C84" s="22" t="s">
        <v>10</v>
      </c>
      <c r="AR84" s="41"/>
    </row>
    <row r="85" spans="1:90" s="4" customFormat="1" ht="36.9" customHeight="1">
      <c r="B85" s="42"/>
      <c r="C85" s="43" t="s">
        <v>11</v>
      </c>
      <c r="L85" s="177" t="str">
        <f>K6</f>
        <v>STL Plynová prípojka PE D32 SDR 11 - 300 Pa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2"/>
    </row>
    <row r="86" spans="1:90" s="1" customFormat="1" ht="6.9" customHeight="1">
      <c r="B86" s="25"/>
      <c r="AR86" s="25"/>
    </row>
    <row r="87" spans="1:90" s="1" customFormat="1" ht="12" customHeight="1">
      <c r="B87" s="25"/>
      <c r="C87" s="22" t="s">
        <v>15</v>
      </c>
      <c r="L87" s="44" t="str">
        <f>IF(K8="","",K8)</f>
        <v xml:space="preserve"> </v>
      </c>
      <c r="AI87" s="22" t="s">
        <v>17</v>
      </c>
      <c r="AM87" s="179" t="str">
        <f>IF(AN8= "","",AN8)</f>
        <v>6. 10. 2019</v>
      </c>
      <c r="AN87" s="179"/>
      <c r="AR87" s="25"/>
    </row>
    <row r="88" spans="1:90" s="1" customFormat="1" ht="6.9" customHeight="1">
      <c r="B88" s="25"/>
      <c r="AR88" s="25"/>
    </row>
    <row r="89" spans="1:90" s="1" customFormat="1" ht="15.15" customHeight="1">
      <c r="B89" s="25"/>
      <c r="C89" s="22" t="s">
        <v>19</v>
      </c>
      <c r="L89" s="3" t="str">
        <f>IF(E11= "","",E11)</f>
        <v xml:space="preserve"> </v>
      </c>
      <c r="AI89" s="22" t="s">
        <v>23</v>
      </c>
      <c r="AM89" s="180" t="str">
        <f>IF(E17="","",E17)</f>
        <v>A.P.TERMOPROJEKT</v>
      </c>
      <c r="AN89" s="181"/>
      <c r="AO89" s="181"/>
      <c r="AP89" s="181"/>
      <c r="AR89" s="25"/>
      <c r="AS89" s="182" t="s">
        <v>49</v>
      </c>
      <c r="AT89" s="183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0" s="1" customFormat="1" ht="15.15" customHeight="1">
      <c r="B90" s="25"/>
      <c r="C90" s="22" t="s">
        <v>22</v>
      </c>
      <c r="L90" s="3" t="str">
        <f>IF(E14="","",E14)</f>
        <v xml:space="preserve"> </v>
      </c>
      <c r="AI90" s="22" t="s">
        <v>26</v>
      </c>
      <c r="AM90" s="180" t="str">
        <f>IF(E20="","",E20)</f>
        <v>Ing. Michal Piatnica</v>
      </c>
      <c r="AN90" s="181"/>
      <c r="AO90" s="181"/>
      <c r="AP90" s="181"/>
      <c r="AR90" s="25"/>
      <c r="AS90" s="184"/>
      <c r="AT90" s="185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0" s="1" customFormat="1" ht="10.95" customHeight="1">
      <c r="B91" s="25"/>
      <c r="AR91" s="25"/>
      <c r="AS91" s="184"/>
      <c r="AT91" s="185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0" s="1" customFormat="1" ht="29.25" customHeight="1">
      <c r="B92" s="25"/>
      <c r="C92" s="167" t="s">
        <v>50</v>
      </c>
      <c r="D92" s="168"/>
      <c r="E92" s="168"/>
      <c r="F92" s="168"/>
      <c r="G92" s="168"/>
      <c r="H92" s="50"/>
      <c r="I92" s="169" t="s">
        <v>51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70" t="s">
        <v>52</v>
      </c>
      <c r="AH92" s="168"/>
      <c r="AI92" s="168"/>
      <c r="AJ92" s="168"/>
      <c r="AK92" s="168"/>
      <c r="AL92" s="168"/>
      <c r="AM92" s="168"/>
      <c r="AN92" s="169" t="s">
        <v>53</v>
      </c>
      <c r="AO92" s="168"/>
      <c r="AP92" s="171"/>
      <c r="AQ92" s="51" t="s">
        <v>54</v>
      </c>
      <c r="AR92" s="25"/>
      <c r="AS92" s="52" t="s">
        <v>55</v>
      </c>
      <c r="AT92" s="53" t="s">
        <v>56</v>
      </c>
      <c r="AU92" s="53" t="s">
        <v>57</v>
      </c>
      <c r="AV92" s="53" t="s">
        <v>58</v>
      </c>
      <c r="AW92" s="53" t="s">
        <v>59</v>
      </c>
      <c r="AX92" s="53" t="s">
        <v>60</v>
      </c>
      <c r="AY92" s="53" t="s">
        <v>61</v>
      </c>
      <c r="AZ92" s="53" t="s">
        <v>62</v>
      </c>
      <c r="BA92" s="53" t="s">
        <v>63</v>
      </c>
      <c r="BB92" s="53" t="s">
        <v>64</v>
      </c>
      <c r="BC92" s="53" t="s">
        <v>65</v>
      </c>
      <c r="BD92" s="54" t="s">
        <v>66</v>
      </c>
    </row>
    <row r="93" spans="1:90" s="1" customFormat="1" ht="10.95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0" s="5" customFormat="1" ht="32.4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5">
        <f>ROUND(AG95,2)</f>
        <v>0</v>
      </c>
      <c r="AH94" s="175"/>
      <c r="AI94" s="175"/>
      <c r="AJ94" s="175"/>
      <c r="AK94" s="175"/>
      <c r="AL94" s="175"/>
      <c r="AM94" s="175"/>
      <c r="AN94" s="176">
        <f>SUM(AG94,AT94)</f>
        <v>0</v>
      </c>
      <c r="AO94" s="176"/>
      <c r="AP94" s="176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36.376080000000002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68</v>
      </c>
      <c r="BT94" s="65" t="s">
        <v>69</v>
      </c>
      <c r="BV94" s="65" t="s">
        <v>70</v>
      </c>
      <c r="BW94" s="65" t="s">
        <v>4</v>
      </c>
      <c r="BX94" s="65" t="s">
        <v>71</v>
      </c>
      <c r="CL94" s="65" t="s">
        <v>1</v>
      </c>
    </row>
    <row r="95" spans="1:90" s="6" customFormat="1" ht="27" customHeight="1">
      <c r="A95" s="66" t="s">
        <v>72</v>
      </c>
      <c r="B95" s="67"/>
      <c r="C95" s="68"/>
      <c r="D95" s="174"/>
      <c r="E95" s="174"/>
      <c r="F95" s="174"/>
      <c r="G95" s="174"/>
      <c r="H95" s="174"/>
      <c r="I95" s="69"/>
      <c r="J95" s="174" t="s">
        <v>12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2">
        <f>'STL Plynová prí...'!J28</f>
        <v>0</v>
      </c>
      <c r="AH95" s="173"/>
      <c r="AI95" s="173"/>
      <c r="AJ95" s="173"/>
      <c r="AK95" s="173"/>
      <c r="AL95" s="173"/>
      <c r="AM95" s="173"/>
      <c r="AN95" s="172">
        <f>SUM(AG95,AT95)</f>
        <v>0</v>
      </c>
      <c r="AO95" s="173"/>
      <c r="AP95" s="173"/>
      <c r="AQ95" s="70" t="s">
        <v>73</v>
      </c>
      <c r="AR95" s="67"/>
      <c r="AS95" s="71">
        <v>0</v>
      </c>
      <c r="AT95" s="72">
        <f>ROUND(SUM(AV95:AW95),2)</f>
        <v>0</v>
      </c>
      <c r="AU95" s="73">
        <f>'STL Plynová prí...'!P124</f>
        <v>36.376080999999992</v>
      </c>
      <c r="AV95" s="72">
        <f>'STL Plynová prí...'!J31</f>
        <v>0</v>
      </c>
      <c r="AW95" s="72">
        <f>'STL Plynová prí...'!J32</f>
        <v>0</v>
      </c>
      <c r="AX95" s="72">
        <f>'STL Plynová prí...'!J33</f>
        <v>0</v>
      </c>
      <c r="AY95" s="72">
        <f>'STL Plynová prí...'!J34</f>
        <v>0</v>
      </c>
      <c r="AZ95" s="72">
        <f>'STL Plynová prí...'!F31</f>
        <v>0</v>
      </c>
      <c r="BA95" s="72">
        <f>'STL Plynová prí...'!F32</f>
        <v>0</v>
      </c>
      <c r="BB95" s="72">
        <f>'STL Plynová prí...'!F33</f>
        <v>0</v>
      </c>
      <c r="BC95" s="72">
        <f>'STL Plynová prí...'!F34</f>
        <v>0</v>
      </c>
      <c r="BD95" s="74">
        <f>'STL Plynová prí...'!F35</f>
        <v>0</v>
      </c>
      <c r="BT95" s="75" t="s">
        <v>74</v>
      </c>
      <c r="BU95" s="75" t="s">
        <v>75</v>
      </c>
      <c r="BV95" s="75" t="s">
        <v>70</v>
      </c>
      <c r="BW95" s="75" t="s">
        <v>4</v>
      </c>
      <c r="BX95" s="75" t="s">
        <v>71</v>
      </c>
      <c r="CL95" s="75" t="s">
        <v>1</v>
      </c>
    </row>
    <row r="96" spans="1:90" s="1" customFormat="1" ht="30" customHeight="1">
      <c r="B96" s="25"/>
      <c r="AR96" s="25"/>
    </row>
    <row r="97" spans="2:44" s="1" customFormat="1" ht="6.9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2019022 - STL Plynová prí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0"/>
  <sheetViews>
    <sheetView showGridLines="0" tabSelected="1" topLeftCell="A187" workbookViewId="0">
      <selection activeCell="I140" sqref="I14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customWidth="1"/>
    <col min="10" max="10" width="23.710937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76"/>
    </row>
    <row r="2" spans="1:46" ht="36.9" customHeight="1">
      <c r="L2" s="163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3" t="s">
        <v>4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1:46" ht="24.9" customHeight="1">
      <c r="B4" s="16"/>
      <c r="D4" s="17" t="s">
        <v>268</v>
      </c>
      <c r="L4" s="16"/>
      <c r="M4" s="77" t="s">
        <v>8</v>
      </c>
      <c r="AT4" s="13" t="s">
        <v>3</v>
      </c>
    </row>
    <row r="5" spans="1:46" ht="6.9" customHeight="1">
      <c r="B5" s="16"/>
      <c r="L5" s="16"/>
    </row>
    <row r="6" spans="1:46" s="1" customFormat="1" ht="12" customHeight="1">
      <c r="B6" s="25"/>
      <c r="D6" s="22" t="s">
        <v>11</v>
      </c>
      <c r="L6" s="25"/>
    </row>
    <row r="7" spans="1:46" s="1" customFormat="1" ht="36.9" customHeight="1">
      <c r="B7" s="25"/>
      <c r="E7" s="177" t="s">
        <v>12</v>
      </c>
      <c r="F7" s="186"/>
      <c r="G7" s="186"/>
      <c r="H7" s="186"/>
      <c r="L7" s="25"/>
    </row>
    <row r="8" spans="1:46" s="1" customFormat="1">
      <c r="B8" s="25"/>
      <c r="L8" s="25"/>
    </row>
    <row r="9" spans="1:46" s="1" customFormat="1" ht="12" customHeight="1">
      <c r="B9" s="25"/>
      <c r="D9" s="22" t="s">
        <v>13</v>
      </c>
      <c r="F9" s="20" t="s">
        <v>1</v>
      </c>
      <c r="I9" s="22" t="s">
        <v>14</v>
      </c>
      <c r="J9" s="20" t="s">
        <v>1</v>
      </c>
      <c r="L9" s="25"/>
    </row>
    <row r="10" spans="1:46" s="1" customFormat="1" ht="12" customHeight="1">
      <c r="B10" s="25"/>
      <c r="D10" s="22" t="s">
        <v>15</v>
      </c>
      <c r="F10" s="20" t="s">
        <v>16</v>
      </c>
      <c r="I10" s="22" t="s">
        <v>17</v>
      </c>
      <c r="J10" s="45"/>
      <c r="L10" s="25"/>
    </row>
    <row r="11" spans="1:46" s="1" customFormat="1" ht="10.95" customHeight="1">
      <c r="B11" s="25"/>
      <c r="L11" s="25"/>
    </row>
    <row r="12" spans="1:46" s="1" customFormat="1" ht="12" customHeight="1">
      <c r="B12" s="25"/>
      <c r="D12" s="22" t="s">
        <v>19</v>
      </c>
      <c r="I12" s="22" t="s">
        <v>20</v>
      </c>
      <c r="J12" s="20" t="str">
        <f>IF('Rekapitulácia stavby'!AN10="","",'Rekapitulácia stavby'!AN10)</f>
        <v/>
      </c>
      <c r="L12" s="25"/>
    </row>
    <row r="13" spans="1:46" s="1" customFormat="1" ht="18" customHeight="1">
      <c r="B13" s="25"/>
      <c r="E13" s="20" t="str">
        <f>IF('Rekapitulácia stavby'!E11="","",'Rekapitulácia stavby'!E11)</f>
        <v xml:space="preserve"> </v>
      </c>
      <c r="I13" s="22" t="s">
        <v>21</v>
      </c>
      <c r="J13" s="20" t="str">
        <f>IF('Rekapitulácia stavby'!AN11="","",'Rekapitulácia stavby'!AN11)</f>
        <v/>
      </c>
      <c r="L13" s="25"/>
    </row>
    <row r="14" spans="1:46" s="1" customFormat="1" ht="6.9" customHeight="1">
      <c r="B14" s="25"/>
      <c r="L14" s="25"/>
    </row>
    <row r="15" spans="1:46" s="1" customFormat="1" ht="12" customHeight="1">
      <c r="B15" s="25"/>
      <c r="D15" s="22" t="s">
        <v>22</v>
      </c>
      <c r="I15" s="22" t="s">
        <v>20</v>
      </c>
      <c r="J15" s="20" t="str">
        <f>'Rekapitulácia stavby'!AN13</f>
        <v/>
      </c>
      <c r="L15" s="25"/>
    </row>
    <row r="16" spans="1:46" s="1" customFormat="1" ht="18" customHeight="1">
      <c r="B16" s="25"/>
      <c r="E16" s="160" t="str">
        <f>'Rekapitulácia stavby'!E14</f>
        <v xml:space="preserve"> </v>
      </c>
      <c r="F16" s="160"/>
      <c r="G16" s="160"/>
      <c r="H16" s="160"/>
      <c r="I16" s="22" t="s">
        <v>21</v>
      </c>
      <c r="J16" s="20" t="str">
        <f>'Rekapitulácia stavby'!AN14</f>
        <v/>
      </c>
      <c r="L16" s="25"/>
    </row>
    <row r="17" spans="2:12" s="1" customFormat="1" ht="6.9" customHeight="1">
      <c r="B17" s="25"/>
      <c r="L17" s="25"/>
    </row>
    <row r="18" spans="2:12" s="1" customFormat="1" ht="12" customHeight="1">
      <c r="B18" s="25"/>
      <c r="D18" s="22" t="s">
        <v>23</v>
      </c>
      <c r="I18" s="22" t="s">
        <v>20</v>
      </c>
      <c r="J18" s="20" t="s">
        <v>1</v>
      </c>
      <c r="L18" s="25"/>
    </row>
    <row r="19" spans="2:12" s="1" customFormat="1" ht="18" customHeight="1">
      <c r="B19" s="25"/>
      <c r="E19" s="20" t="s">
        <v>24</v>
      </c>
      <c r="I19" s="22" t="s">
        <v>21</v>
      </c>
      <c r="J19" s="20" t="s">
        <v>1</v>
      </c>
      <c r="L19" s="25"/>
    </row>
    <row r="20" spans="2:12" s="1" customFormat="1" ht="6.9" customHeight="1">
      <c r="B20" s="25"/>
      <c r="L20" s="25"/>
    </row>
    <row r="21" spans="2:12" s="1" customFormat="1" ht="12" customHeight="1">
      <c r="B21" s="25"/>
      <c r="D21" s="22" t="s">
        <v>26</v>
      </c>
      <c r="I21" s="22" t="s">
        <v>20</v>
      </c>
      <c r="J21" s="20" t="s">
        <v>1</v>
      </c>
      <c r="L21" s="25"/>
    </row>
    <row r="22" spans="2:12" s="1" customFormat="1" ht="18" customHeight="1">
      <c r="B22" s="25"/>
      <c r="E22" s="20" t="s">
        <v>27</v>
      </c>
      <c r="I22" s="22" t="s">
        <v>21</v>
      </c>
      <c r="J22" s="20" t="s">
        <v>1</v>
      </c>
      <c r="L22" s="25"/>
    </row>
    <row r="23" spans="2:12" s="1" customFormat="1" ht="6.9" customHeight="1">
      <c r="B23" s="25"/>
      <c r="L23" s="25"/>
    </row>
    <row r="24" spans="2:12" s="1" customFormat="1" ht="12" customHeight="1">
      <c r="B24" s="25"/>
      <c r="D24" s="22" t="s">
        <v>28</v>
      </c>
      <c r="L24" s="25"/>
    </row>
    <row r="25" spans="2:12" s="7" customFormat="1" ht="16.5" customHeight="1">
      <c r="B25" s="78"/>
      <c r="E25" s="164" t="s">
        <v>1</v>
      </c>
      <c r="F25" s="164"/>
      <c r="G25" s="164"/>
      <c r="H25" s="164"/>
      <c r="L25" s="78"/>
    </row>
    <row r="26" spans="2:12" s="1" customFormat="1" ht="6.9" customHeight="1">
      <c r="B26" s="25"/>
      <c r="L26" s="25"/>
    </row>
    <row r="27" spans="2:12" s="1" customFormat="1" ht="6.9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29</v>
      </c>
      <c r="J28" s="59">
        <f>ROUND(J124, 2)</f>
        <v>0</v>
      </c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" customHeight="1">
      <c r="B30" s="25"/>
      <c r="F30" s="28" t="s">
        <v>31</v>
      </c>
      <c r="I30" s="28" t="s">
        <v>30</v>
      </c>
      <c r="J30" s="28" t="s">
        <v>32</v>
      </c>
      <c r="L30" s="25"/>
    </row>
    <row r="31" spans="2:12" s="1" customFormat="1" ht="14.4" customHeight="1">
      <c r="B31" s="25"/>
      <c r="D31" s="80" t="s">
        <v>33</v>
      </c>
      <c r="E31" s="22" t="s">
        <v>34</v>
      </c>
      <c r="F31" s="81">
        <f>ROUND((SUM(BE124:BE169)),  2)</f>
        <v>0</v>
      </c>
      <c r="I31" s="82">
        <v>0.2</v>
      </c>
      <c r="J31" s="81">
        <f>ROUND(((SUM(BE124:BE169))*I31),  2)</f>
        <v>0</v>
      </c>
      <c r="L31" s="25"/>
    </row>
    <row r="32" spans="2:12" s="1" customFormat="1" ht="14.4" customHeight="1">
      <c r="B32" s="25"/>
      <c r="E32" s="22" t="s">
        <v>35</v>
      </c>
      <c r="F32" s="81">
        <f>ROUND((SUM(BF124:BF169)),  2)</f>
        <v>0</v>
      </c>
      <c r="I32" s="82">
        <v>0.2</v>
      </c>
      <c r="J32" s="81">
        <f>ROUND(((SUM(BF124:BF169))*I32),  2)</f>
        <v>0</v>
      </c>
      <c r="L32" s="25"/>
    </row>
    <row r="33" spans="2:12" s="1" customFormat="1" ht="14.4" hidden="1" customHeight="1">
      <c r="B33" s="25"/>
      <c r="E33" s="22" t="s">
        <v>36</v>
      </c>
      <c r="F33" s="81">
        <f>ROUND((SUM(BG124:BG169)),  2)</f>
        <v>0</v>
      </c>
      <c r="I33" s="82">
        <v>0.2</v>
      </c>
      <c r="J33" s="81">
        <f>0</f>
        <v>0</v>
      </c>
      <c r="L33" s="25"/>
    </row>
    <row r="34" spans="2:12" s="1" customFormat="1" ht="14.4" hidden="1" customHeight="1">
      <c r="B34" s="25"/>
      <c r="E34" s="22" t="s">
        <v>37</v>
      </c>
      <c r="F34" s="81">
        <f>ROUND((SUM(BH124:BH169)),  2)</f>
        <v>0</v>
      </c>
      <c r="I34" s="82">
        <v>0.2</v>
      </c>
      <c r="J34" s="81">
        <f>0</f>
        <v>0</v>
      </c>
      <c r="L34" s="25"/>
    </row>
    <row r="35" spans="2:12" s="1" customFormat="1" ht="14.4" hidden="1" customHeight="1">
      <c r="B35" s="25"/>
      <c r="E35" s="22" t="s">
        <v>38</v>
      </c>
      <c r="F35" s="81">
        <f>ROUND((SUM(BI124:BI169)),  2)</f>
        <v>0</v>
      </c>
      <c r="I35" s="82">
        <v>0</v>
      </c>
      <c r="J35" s="81">
        <f>0</f>
        <v>0</v>
      </c>
      <c r="L35" s="25"/>
    </row>
    <row r="36" spans="2:12" s="1" customFormat="1" ht="6.9" customHeight="1">
      <c r="B36" s="25"/>
      <c r="L36" s="25"/>
    </row>
    <row r="37" spans="2:12" s="1" customFormat="1" ht="25.35" customHeight="1">
      <c r="B37" s="25"/>
      <c r="C37" s="83"/>
      <c r="D37" s="84" t="s">
        <v>39</v>
      </c>
      <c r="E37" s="50"/>
      <c r="F37" s="50"/>
      <c r="G37" s="85" t="s">
        <v>40</v>
      </c>
      <c r="H37" s="86" t="s">
        <v>41</v>
      </c>
      <c r="I37" s="50"/>
      <c r="J37" s="87">
        <f>SUM(J28:J35)</f>
        <v>0</v>
      </c>
      <c r="K37" s="88"/>
      <c r="L37" s="25"/>
    </row>
    <row r="38" spans="2:12" s="1" customFormat="1" ht="14.4" customHeight="1">
      <c r="B38" s="25"/>
      <c r="L38" s="25"/>
    </row>
    <row r="39" spans="2:12" ht="14.4" customHeight="1">
      <c r="B39" s="16"/>
      <c r="L39" s="16"/>
    </row>
    <row r="40" spans="2:12" ht="14.4" customHeight="1">
      <c r="B40" s="16"/>
      <c r="L40" s="16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44</v>
      </c>
      <c r="E61" s="27"/>
      <c r="F61" s="89" t="s">
        <v>45</v>
      </c>
      <c r="G61" s="36" t="s">
        <v>44</v>
      </c>
      <c r="H61" s="27"/>
      <c r="I61" s="27"/>
      <c r="J61" s="90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44</v>
      </c>
      <c r="E76" s="27"/>
      <c r="F76" s="89" t="s">
        <v>45</v>
      </c>
      <c r="G76" s="36" t="s">
        <v>44</v>
      </c>
      <c r="H76" s="27"/>
      <c r="I76" s="27"/>
      <c r="J76" s="90" t="s">
        <v>45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" hidden="1" customHeight="1">
      <c r="B82" s="25"/>
      <c r="C82" s="17" t="s">
        <v>76</v>
      </c>
      <c r="L82" s="25"/>
    </row>
    <row r="83" spans="2:47" s="1" customFormat="1" ht="6.9" hidden="1" customHeight="1">
      <c r="B83" s="25"/>
      <c r="L83" s="25"/>
    </row>
    <row r="84" spans="2:47" s="1" customFormat="1" ht="12" hidden="1" customHeight="1">
      <c r="B84" s="25"/>
      <c r="C84" s="22" t="s">
        <v>11</v>
      </c>
      <c r="L84" s="25"/>
    </row>
    <row r="85" spans="2:47" s="1" customFormat="1" ht="16.5" hidden="1" customHeight="1">
      <c r="B85" s="25"/>
      <c r="E85" s="177" t="str">
        <f>E7</f>
        <v>STL Plynová prípojka PE D32 SDR 11 - 300 Pa</v>
      </c>
      <c r="F85" s="186"/>
      <c r="G85" s="186"/>
      <c r="H85" s="186"/>
      <c r="L85" s="25"/>
    </row>
    <row r="86" spans="2:47" s="1" customFormat="1" ht="6.9" hidden="1" customHeight="1">
      <c r="B86" s="25"/>
      <c r="L86" s="25"/>
    </row>
    <row r="87" spans="2:47" s="1" customFormat="1" ht="12" hidden="1" customHeight="1">
      <c r="B87" s="25"/>
      <c r="C87" s="22" t="s">
        <v>15</v>
      </c>
      <c r="F87" s="20" t="str">
        <f>F10</f>
        <v xml:space="preserve"> </v>
      </c>
      <c r="I87" s="22" t="s">
        <v>17</v>
      </c>
      <c r="J87" s="45" t="str">
        <f>IF(J10="","",J10)</f>
        <v/>
      </c>
      <c r="L87" s="25"/>
    </row>
    <row r="88" spans="2:47" s="1" customFormat="1" ht="6.9" hidden="1" customHeight="1">
      <c r="B88" s="25"/>
      <c r="L88" s="25"/>
    </row>
    <row r="89" spans="2:47" s="1" customFormat="1" ht="27.9" hidden="1" customHeight="1">
      <c r="B89" s="25"/>
      <c r="C89" s="22" t="s">
        <v>19</v>
      </c>
      <c r="F89" s="20" t="str">
        <f>E13</f>
        <v xml:space="preserve"> </v>
      </c>
      <c r="I89" s="22" t="s">
        <v>23</v>
      </c>
      <c r="J89" s="23" t="str">
        <f>E19</f>
        <v>A.P.TERMOPROJEKT</v>
      </c>
      <c r="L89" s="25"/>
    </row>
    <row r="90" spans="2:47" s="1" customFormat="1" ht="15.15" hidden="1" customHeight="1">
      <c r="B90" s="25"/>
      <c r="C90" s="22" t="s">
        <v>22</v>
      </c>
      <c r="F90" s="20" t="str">
        <f>IF(E16="","",E16)</f>
        <v xml:space="preserve"> </v>
      </c>
      <c r="I90" s="22" t="s">
        <v>26</v>
      </c>
      <c r="J90" s="23" t="str">
        <f>E22</f>
        <v>Ing. Michal Piatnica</v>
      </c>
      <c r="L90" s="25"/>
    </row>
    <row r="91" spans="2:47" s="1" customFormat="1" ht="10.35" hidden="1" customHeight="1">
      <c r="B91" s="25"/>
      <c r="L91" s="25"/>
    </row>
    <row r="92" spans="2:47" s="1" customFormat="1" ht="29.25" hidden="1" customHeight="1">
      <c r="B92" s="25"/>
      <c r="C92" s="91" t="s">
        <v>77</v>
      </c>
      <c r="D92" s="83"/>
      <c r="E92" s="83"/>
      <c r="F92" s="83"/>
      <c r="G92" s="83"/>
      <c r="H92" s="83"/>
      <c r="I92" s="83"/>
      <c r="J92" s="92" t="s">
        <v>78</v>
      </c>
      <c r="K92" s="83"/>
      <c r="L92" s="25"/>
    </row>
    <row r="93" spans="2:47" s="1" customFormat="1" ht="10.35" hidden="1" customHeight="1">
      <c r="B93" s="25"/>
      <c r="L93" s="25"/>
    </row>
    <row r="94" spans="2:47" s="1" customFormat="1" ht="22.95" hidden="1" customHeight="1">
      <c r="B94" s="25"/>
      <c r="C94" s="93" t="s">
        <v>79</v>
      </c>
      <c r="J94" s="59">
        <f>J124</f>
        <v>0</v>
      </c>
      <c r="L94" s="25"/>
      <c r="AU94" s="13" t="s">
        <v>80</v>
      </c>
    </row>
    <row r="95" spans="2:47" s="8" customFormat="1" ht="24.9" hidden="1" customHeight="1">
      <c r="B95" s="94"/>
      <c r="D95" s="95" t="s">
        <v>81</v>
      </c>
      <c r="E95" s="96"/>
      <c r="F95" s="96"/>
      <c r="G95" s="96"/>
      <c r="H95" s="96"/>
      <c r="I95" s="96"/>
      <c r="J95" s="97">
        <f>J125</f>
        <v>0</v>
      </c>
      <c r="L95" s="94"/>
    </row>
    <row r="96" spans="2:47" s="9" customFormat="1" ht="19.95" hidden="1" customHeight="1">
      <c r="B96" s="98"/>
      <c r="D96" s="99" t="s">
        <v>82</v>
      </c>
      <c r="E96" s="100"/>
      <c r="F96" s="100"/>
      <c r="G96" s="100"/>
      <c r="H96" s="100"/>
      <c r="I96" s="100"/>
      <c r="J96" s="101">
        <f>J126</f>
        <v>0</v>
      </c>
      <c r="L96" s="98"/>
    </row>
    <row r="97" spans="2:12" s="9" customFormat="1" ht="19.95" hidden="1" customHeight="1">
      <c r="B97" s="98"/>
      <c r="D97" s="99" t="s">
        <v>83</v>
      </c>
      <c r="E97" s="100"/>
      <c r="F97" s="100"/>
      <c r="G97" s="100"/>
      <c r="H97" s="100"/>
      <c r="I97" s="100"/>
      <c r="J97" s="101">
        <f>J132</f>
        <v>0</v>
      </c>
      <c r="L97" s="98"/>
    </row>
    <row r="98" spans="2:12" s="9" customFormat="1" ht="19.95" hidden="1" customHeight="1">
      <c r="B98" s="98"/>
      <c r="D98" s="99" t="s">
        <v>84</v>
      </c>
      <c r="E98" s="100"/>
      <c r="F98" s="100"/>
      <c r="G98" s="100"/>
      <c r="H98" s="100"/>
      <c r="I98" s="100"/>
      <c r="J98" s="101">
        <f>J134</f>
        <v>0</v>
      </c>
      <c r="L98" s="98"/>
    </row>
    <row r="99" spans="2:12" s="9" customFormat="1" ht="19.95" hidden="1" customHeight="1">
      <c r="B99" s="98"/>
      <c r="D99" s="99" t="s">
        <v>85</v>
      </c>
      <c r="E99" s="100"/>
      <c r="F99" s="100"/>
      <c r="G99" s="100"/>
      <c r="H99" s="100"/>
      <c r="I99" s="100"/>
      <c r="J99" s="101">
        <f>J136</f>
        <v>0</v>
      </c>
      <c r="L99" s="98"/>
    </row>
    <row r="100" spans="2:12" s="9" customFormat="1" ht="19.95" hidden="1" customHeight="1">
      <c r="B100" s="98"/>
      <c r="D100" s="99" t="s">
        <v>86</v>
      </c>
      <c r="E100" s="100"/>
      <c r="F100" s="100"/>
      <c r="G100" s="100"/>
      <c r="H100" s="100"/>
      <c r="I100" s="100"/>
      <c r="J100" s="101">
        <f>J145</f>
        <v>0</v>
      </c>
      <c r="L100" s="98"/>
    </row>
    <row r="101" spans="2:12" s="8" customFormat="1" ht="24.9" hidden="1" customHeight="1">
      <c r="B101" s="94"/>
      <c r="D101" s="95" t="s">
        <v>87</v>
      </c>
      <c r="E101" s="96"/>
      <c r="F101" s="96"/>
      <c r="G101" s="96"/>
      <c r="H101" s="96"/>
      <c r="I101" s="96"/>
      <c r="J101" s="97">
        <f>J147</f>
        <v>0</v>
      </c>
      <c r="L101" s="94"/>
    </row>
    <row r="102" spans="2:12" s="9" customFormat="1" ht="19.95" hidden="1" customHeight="1">
      <c r="B102" s="98"/>
      <c r="D102" s="99" t="s">
        <v>88</v>
      </c>
      <c r="E102" s="100"/>
      <c r="F102" s="100"/>
      <c r="G102" s="100"/>
      <c r="H102" s="100"/>
      <c r="I102" s="100"/>
      <c r="J102" s="101">
        <f>J148</f>
        <v>0</v>
      </c>
      <c r="L102" s="98"/>
    </row>
    <row r="103" spans="2:12" s="8" customFormat="1" ht="24.9" hidden="1" customHeight="1">
      <c r="B103" s="94"/>
      <c r="D103" s="95" t="s">
        <v>89</v>
      </c>
      <c r="E103" s="96"/>
      <c r="F103" s="96"/>
      <c r="G103" s="96"/>
      <c r="H103" s="96"/>
      <c r="I103" s="96"/>
      <c r="J103" s="97">
        <f>J155</f>
        <v>0</v>
      </c>
      <c r="L103" s="94"/>
    </row>
    <row r="104" spans="2:12" s="9" customFormat="1" ht="19.95" hidden="1" customHeight="1">
      <c r="B104" s="98"/>
      <c r="D104" s="99" t="s">
        <v>90</v>
      </c>
      <c r="E104" s="100"/>
      <c r="F104" s="100"/>
      <c r="G104" s="100"/>
      <c r="H104" s="100"/>
      <c r="I104" s="100"/>
      <c r="J104" s="101">
        <f>J156</f>
        <v>0</v>
      </c>
      <c r="L104" s="98"/>
    </row>
    <row r="105" spans="2:12" s="9" customFormat="1" ht="19.95" hidden="1" customHeight="1">
      <c r="B105" s="98"/>
      <c r="D105" s="99" t="s">
        <v>91</v>
      </c>
      <c r="E105" s="100"/>
      <c r="F105" s="100"/>
      <c r="G105" s="100"/>
      <c r="H105" s="100"/>
      <c r="I105" s="100"/>
      <c r="J105" s="101">
        <f>J163</f>
        <v>0</v>
      </c>
      <c r="L105" s="98"/>
    </row>
    <row r="106" spans="2:12" s="8" customFormat="1" ht="24.9" hidden="1" customHeight="1">
      <c r="B106" s="94"/>
      <c r="D106" s="95" t="s">
        <v>92</v>
      </c>
      <c r="E106" s="96"/>
      <c r="F106" s="96"/>
      <c r="G106" s="96"/>
      <c r="H106" s="96"/>
      <c r="I106" s="96"/>
      <c r="J106" s="97">
        <f>J166</f>
        <v>0</v>
      </c>
      <c r="L106" s="94"/>
    </row>
    <row r="107" spans="2:12" s="1" customFormat="1" ht="21.75" hidden="1" customHeight="1">
      <c r="B107" s="25"/>
      <c r="L107" s="25"/>
    </row>
    <row r="108" spans="2:12" s="1" customFormat="1" ht="6.9" hidden="1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5"/>
    </row>
    <row r="109" spans="2:12" hidden="1"/>
    <row r="110" spans="2:12" hidden="1"/>
    <row r="111" spans="2:12" hidden="1"/>
    <row r="112" spans="2:12" s="1" customFormat="1" ht="6.9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3" spans="2:65" s="1" customFormat="1" ht="24.9" customHeight="1">
      <c r="B113" s="25"/>
      <c r="C113" s="17" t="s">
        <v>268</v>
      </c>
      <c r="L113" s="25"/>
    </row>
    <row r="114" spans="2:65" s="1" customFormat="1" ht="6.9" customHeight="1">
      <c r="B114" s="25"/>
      <c r="L114" s="25"/>
    </row>
    <row r="115" spans="2:65" s="1" customFormat="1" ht="12" customHeight="1">
      <c r="B115" s="25"/>
      <c r="C115" s="22" t="s">
        <v>11</v>
      </c>
      <c r="L115" s="25"/>
    </row>
    <row r="116" spans="2:65" s="1" customFormat="1" ht="16.5" customHeight="1">
      <c r="B116" s="25"/>
      <c r="E116" s="177" t="str">
        <f>E7</f>
        <v>STL Plynová prípojka PE D32 SDR 11 - 300 Pa</v>
      </c>
      <c r="F116" s="186"/>
      <c r="G116" s="186"/>
      <c r="H116" s="186"/>
      <c r="L116" s="25"/>
    </row>
    <row r="117" spans="2:65" s="1" customFormat="1" ht="6.9" customHeight="1">
      <c r="B117" s="25"/>
      <c r="L117" s="25"/>
    </row>
    <row r="118" spans="2:65" s="1" customFormat="1" ht="12" customHeight="1">
      <c r="B118" s="25"/>
      <c r="C118" s="22" t="s">
        <v>15</v>
      </c>
      <c r="F118" s="20" t="str">
        <f>F10</f>
        <v xml:space="preserve"> </v>
      </c>
      <c r="I118" s="22" t="s">
        <v>17</v>
      </c>
      <c r="J118" s="45" t="str">
        <f>IF(J10="","",J10)</f>
        <v/>
      </c>
      <c r="L118" s="25"/>
    </row>
    <row r="119" spans="2:65" s="1" customFormat="1" ht="6.9" customHeight="1">
      <c r="B119" s="25"/>
      <c r="L119" s="25"/>
    </row>
    <row r="120" spans="2:65" s="1" customFormat="1" ht="27.9" customHeight="1">
      <c r="B120" s="25"/>
      <c r="C120" s="22" t="s">
        <v>19</v>
      </c>
      <c r="F120" s="20" t="str">
        <f>E13</f>
        <v xml:space="preserve"> </v>
      </c>
      <c r="I120" s="22" t="s">
        <v>23</v>
      </c>
      <c r="J120" s="23" t="str">
        <f>E19</f>
        <v>A.P.TERMOPROJEKT</v>
      </c>
      <c r="L120" s="25"/>
    </row>
    <row r="121" spans="2:65" s="1" customFormat="1" ht="15.15" customHeight="1">
      <c r="B121" s="25"/>
      <c r="C121" s="22" t="s">
        <v>22</v>
      </c>
      <c r="F121" s="20" t="str">
        <f>IF(E16="","",E16)</f>
        <v xml:space="preserve"> </v>
      </c>
      <c r="I121" s="22" t="s">
        <v>26</v>
      </c>
      <c r="J121" s="23" t="str">
        <f>E22</f>
        <v>Ing. Michal Piatnica</v>
      </c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02"/>
      <c r="C123" s="103" t="s">
        <v>93</v>
      </c>
      <c r="D123" s="104" t="s">
        <v>54</v>
      </c>
      <c r="E123" s="104" t="s">
        <v>50</v>
      </c>
      <c r="F123" s="104" t="s">
        <v>51</v>
      </c>
      <c r="G123" s="104" t="s">
        <v>94</v>
      </c>
      <c r="H123" s="104" t="s">
        <v>95</v>
      </c>
      <c r="I123" s="104" t="s">
        <v>96</v>
      </c>
      <c r="J123" s="105" t="s">
        <v>78</v>
      </c>
      <c r="K123" s="106" t="s">
        <v>97</v>
      </c>
      <c r="L123" s="102"/>
      <c r="M123" s="52" t="s">
        <v>1</v>
      </c>
      <c r="N123" s="53" t="s">
        <v>33</v>
      </c>
      <c r="O123" s="53" t="s">
        <v>98</v>
      </c>
      <c r="P123" s="53" t="s">
        <v>99</v>
      </c>
      <c r="Q123" s="53" t="s">
        <v>100</v>
      </c>
      <c r="R123" s="53" t="s">
        <v>101</v>
      </c>
      <c r="S123" s="53" t="s">
        <v>102</v>
      </c>
      <c r="T123" s="54" t="s">
        <v>103</v>
      </c>
    </row>
    <row r="124" spans="2:65" s="1" customFormat="1" ht="22.95" customHeight="1">
      <c r="B124" s="25"/>
      <c r="C124" s="57" t="s">
        <v>79</v>
      </c>
      <c r="J124" s="107">
        <f>BK124</f>
        <v>0</v>
      </c>
      <c r="L124" s="25"/>
      <c r="M124" s="55"/>
      <c r="N124" s="46"/>
      <c r="O124" s="46"/>
      <c r="P124" s="108">
        <f>P125+P147+P155+P166</f>
        <v>36.376080999999992</v>
      </c>
      <c r="Q124" s="46"/>
      <c r="R124" s="108">
        <f>R125+R147+R155+R166</f>
        <v>4.8109812500000002</v>
      </c>
      <c r="S124" s="46"/>
      <c r="T124" s="109">
        <f>T125+T147+T155+T166</f>
        <v>0</v>
      </c>
      <c r="AT124" s="13" t="s">
        <v>68</v>
      </c>
      <c r="AU124" s="13" t="s">
        <v>80</v>
      </c>
      <c r="BK124" s="110">
        <f>BK125+BK147+BK155+BK166</f>
        <v>0</v>
      </c>
    </row>
    <row r="125" spans="2:65" s="11" customFormat="1" ht="25.95" customHeight="1">
      <c r="B125" s="111"/>
      <c r="D125" s="112" t="s">
        <v>68</v>
      </c>
      <c r="E125" s="113" t="s">
        <v>104</v>
      </c>
      <c r="F125" s="113" t="s">
        <v>105</v>
      </c>
      <c r="J125" s="114">
        <f>BK125</f>
        <v>0</v>
      </c>
      <c r="L125" s="111"/>
      <c r="M125" s="115"/>
      <c r="N125" s="116"/>
      <c r="O125" s="116"/>
      <c r="P125" s="117">
        <f>P126+P132+P134+P136+P145</f>
        <v>29.891070999999997</v>
      </c>
      <c r="Q125" s="116"/>
      <c r="R125" s="117">
        <f>R126+R132+R134+R136+R145</f>
        <v>4.739268</v>
      </c>
      <c r="S125" s="116"/>
      <c r="T125" s="118">
        <f>T126+T132+T134+T136+T145</f>
        <v>0</v>
      </c>
      <c r="AR125" s="112" t="s">
        <v>74</v>
      </c>
      <c r="AT125" s="119" t="s">
        <v>68</v>
      </c>
      <c r="AU125" s="119" t="s">
        <v>69</v>
      </c>
      <c r="AY125" s="112" t="s">
        <v>106</v>
      </c>
      <c r="BK125" s="120">
        <f>BK126+BK132+BK134+BK136+BK145</f>
        <v>0</v>
      </c>
    </row>
    <row r="126" spans="2:65" s="11" customFormat="1" ht="22.95" customHeight="1">
      <c r="B126" s="111"/>
      <c r="D126" s="112" t="s">
        <v>68</v>
      </c>
      <c r="E126" s="121" t="s">
        <v>74</v>
      </c>
      <c r="F126" s="121" t="s">
        <v>107</v>
      </c>
      <c r="J126" s="122">
        <f>BK126</f>
        <v>0</v>
      </c>
      <c r="L126" s="111"/>
      <c r="M126" s="115"/>
      <c r="N126" s="116"/>
      <c r="O126" s="116"/>
      <c r="P126" s="117">
        <f>SUM(P127:P131)</f>
        <v>22.147949999999998</v>
      </c>
      <c r="Q126" s="116"/>
      <c r="R126" s="117">
        <f>SUM(R127:R131)</f>
        <v>0</v>
      </c>
      <c r="S126" s="116"/>
      <c r="T126" s="118">
        <f>SUM(T127:T131)</f>
        <v>0</v>
      </c>
      <c r="AR126" s="112" t="s">
        <v>74</v>
      </c>
      <c r="AT126" s="119" t="s">
        <v>68</v>
      </c>
      <c r="AU126" s="119" t="s">
        <v>74</v>
      </c>
      <c r="AY126" s="112" t="s">
        <v>106</v>
      </c>
      <c r="BK126" s="120">
        <f>SUM(BK127:BK131)</f>
        <v>0</v>
      </c>
    </row>
    <row r="127" spans="2:65" s="1" customFormat="1" ht="16.5" customHeight="1">
      <c r="B127" s="123"/>
      <c r="C127" s="124" t="s">
        <v>74</v>
      </c>
      <c r="D127" s="124" t="s">
        <v>108</v>
      </c>
      <c r="E127" s="125" t="s">
        <v>109</v>
      </c>
      <c r="F127" s="126" t="s">
        <v>110</v>
      </c>
      <c r="G127" s="127" t="s">
        <v>111</v>
      </c>
      <c r="H127" s="128">
        <v>2.35</v>
      </c>
      <c r="I127" s="129"/>
      <c r="J127" s="129">
        <f>ROUND(I127*H127,2)</f>
        <v>0</v>
      </c>
      <c r="K127" s="126" t="s">
        <v>112</v>
      </c>
      <c r="L127" s="25"/>
      <c r="M127" s="130" t="s">
        <v>1</v>
      </c>
      <c r="N127" s="131" t="s">
        <v>35</v>
      </c>
      <c r="O127" s="132">
        <v>4.2</v>
      </c>
      <c r="P127" s="132">
        <f>O127*H127</f>
        <v>9.870000000000001</v>
      </c>
      <c r="Q127" s="132">
        <v>0</v>
      </c>
      <c r="R127" s="132">
        <f>Q127*H127</f>
        <v>0</v>
      </c>
      <c r="S127" s="132">
        <v>0</v>
      </c>
      <c r="T127" s="133">
        <f>S127*H127</f>
        <v>0</v>
      </c>
      <c r="AR127" s="134" t="s">
        <v>113</v>
      </c>
      <c r="AT127" s="134" t="s">
        <v>108</v>
      </c>
      <c r="AU127" s="134" t="s">
        <v>114</v>
      </c>
      <c r="AY127" s="13" t="s">
        <v>106</v>
      </c>
      <c r="BE127" s="135">
        <f>IF(N127="základná",J127,0)</f>
        <v>0</v>
      </c>
      <c r="BF127" s="135">
        <f>IF(N127="znížená",J127,0)</f>
        <v>0</v>
      </c>
      <c r="BG127" s="135">
        <f>IF(N127="zákl. prenesená",J127,0)</f>
        <v>0</v>
      </c>
      <c r="BH127" s="135">
        <f>IF(N127="zníž. prenesená",J127,0)</f>
        <v>0</v>
      </c>
      <c r="BI127" s="135">
        <f>IF(N127="nulová",J127,0)</f>
        <v>0</v>
      </c>
      <c r="BJ127" s="13" t="s">
        <v>114</v>
      </c>
      <c r="BK127" s="135">
        <f>ROUND(I127*H127,2)</f>
        <v>0</v>
      </c>
      <c r="BL127" s="13" t="s">
        <v>113</v>
      </c>
      <c r="BM127" s="134" t="s">
        <v>115</v>
      </c>
    </row>
    <row r="128" spans="2:65" s="1" customFormat="1" ht="36" customHeight="1">
      <c r="B128" s="123"/>
      <c r="C128" s="124" t="s">
        <v>114</v>
      </c>
      <c r="D128" s="124" t="s">
        <v>108</v>
      </c>
      <c r="E128" s="125" t="s">
        <v>116</v>
      </c>
      <c r="F128" s="126" t="s">
        <v>117</v>
      </c>
      <c r="G128" s="127" t="s">
        <v>111</v>
      </c>
      <c r="H128" s="128">
        <v>2.35</v>
      </c>
      <c r="I128" s="129"/>
      <c r="J128" s="129">
        <f>ROUND(I128*H128,2)</f>
        <v>0</v>
      </c>
      <c r="K128" s="126" t="s">
        <v>112</v>
      </c>
      <c r="L128" s="25"/>
      <c r="M128" s="130" t="s">
        <v>1</v>
      </c>
      <c r="N128" s="131" t="s">
        <v>35</v>
      </c>
      <c r="O128" s="132">
        <v>0.95</v>
      </c>
      <c r="P128" s="132">
        <f>O128*H128</f>
        <v>2.2324999999999999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113</v>
      </c>
      <c r="AT128" s="134" t="s">
        <v>108</v>
      </c>
      <c r="AU128" s="134" t="s">
        <v>114</v>
      </c>
      <c r="AY128" s="13" t="s">
        <v>106</v>
      </c>
      <c r="BE128" s="135">
        <f>IF(N128="základná",J128,0)</f>
        <v>0</v>
      </c>
      <c r="BF128" s="135">
        <f>IF(N128="znížená",J128,0)</f>
        <v>0</v>
      </c>
      <c r="BG128" s="135">
        <f>IF(N128="zákl. prenesená",J128,0)</f>
        <v>0</v>
      </c>
      <c r="BH128" s="135">
        <f>IF(N128="zníž. prenesená",J128,0)</f>
        <v>0</v>
      </c>
      <c r="BI128" s="135">
        <f>IF(N128="nulová",J128,0)</f>
        <v>0</v>
      </c>
      <c r="BJ128" s="13" t="s">
        <v>114</v>
      </c>
      <c r="BK128" s="135">
        <f>ROUND(I128*H128,2)</f>
        <v>0</v>
      </c>
      <c r="BL128" s="13" t="s">
        <v>113</v>
      </c>
      <c r="BM128" s="134" t="s">
        <v>118</v>
      </c>
    </row>
    <row r="129" spans="2:65" s="1" customFormat="1" ht="24" customHeight="1">
      <c r="B129" s="123"/>
      <c r="C129" s="124" t="s">
        <v>119</v>
      </c>
      <c r="D129" s="124" t="s">
        <v>108</v>
      </c>
      <c r="E129" s="125" t="s">
        <v>120</v>
      </c>
      <c r="F129" s="126" t="s">
        <v>121</v>
      </c>
      <c r="G129" s="127" t="s">
        <v>111</v>
      </c>
      <c r="H129" s="128">
        <v>2.35</v>
      </c>
      <c r="I129" s="129"/>
      <c r="J129" s="129">
        <f>ROUND(I129*H129,2)</f>
        <v>0</v>
      </c>
      <c r="K129" s="126" t="s">
        <v>112</v>
      </c>
      <c r="L129" s="25"/>
      <c r="M129" s="130" t="s">
        <v>1</v>
      </c>
      <c r="N129" s="131" t="s">
        <v>35</v>
      </c>
      <c r="O129" s="132">
        <v>3.6030000000000002</v>
      </c>
      <c r="P129" s="132">
        <f>O129*H129</f>
        <v>8.4670500000000004</v>
      </c>
      <c r="Q129" s="132">
        <v>0</v>
      </c>
      <c r="R129" s="132">
        <f>Q129*H129</f>
        <v>0</v>
      </c>
      <c r="S129" s="132">
        <v>0</v>
      </c>
      <c r="T129" s="133">
        <f>S129*H129</f>
        <v>0</v>
      </c>
      <c r="AR129" s="134" t="s">
        <v>113</v>
      </c>
      <c r="AT129" s="134" t="s">
        <v>108</v>
      </c>
      <c r="AU129" s="134" t="s">
        <v>114</v>
      </c>
      <c r="AY129" s="13" t="s">
        <v>106</v>
      </c>
      <c r="BE129" s="135">
        <f>IF(N129="základná",J129,0)</f>
        <v>0</v>
      </c>
      <c r="BF129" s="135">
        <f>IF(N129="znížená",J129,0)</f>
        <v>0</v>
      </c>
      <c r="BG129" s="135">
        <f>IF(N129="zákl. prenesená",J129,0)</f>
        <v>0</v>
      </c>
      <c r="BH129" s="135">
        <f>IF(N129="zníž. prenesená",J129,0)</f>
        <v>0</v>
      </c>
      <c r="BI129" s="135">
        <f>IF(N129="nulová",J129,0)</f>
        <v>0</v>
      </c>
      <c r="BJ129" s="13" t="s">
        <v>114</v>
      </c>
      <c r="BK129" s="135">
        <f>ROUND(I129*H129,2)</f>
        <v>0</v>
      </c>
      <c r="BL129" s="13" t="s">
        <v>113</v>
      </c>
      <c r="BM129" s="134" t="s">
        <v>122</v>
      </c>
    </row>
    <row r="130" spans="2:65" s="1" customFormat="1" ht="24" customHeight="1">
      <c r="B130" s="123"/>
      <c r="C130" s="124" t="s">
        <v>113</v>
      </c>
      <c r="D130" s="124" t="s">
        <v>108</v>
      </c>
      <c r="E130" s="125" t="s">
        <v>123</v>
      </c>
      <c r="F130" s="126" t="s">
        <v>124</v>
      </c>
      <c r="G130" s="127" t="s">
        <v>111</v>
      </c>
      <c r="H130" s="128">
        <v>1.6</v>
      </c>
      <c r="I130" s="129"/>
      <c r="J130" s="129">
        <f>ROUND(I130*H130,2)</f>
        <v>0</v>
      </c>
      <c r="K130" s="126" t="s">
        <v>112</v>
      </c>
      <c r="L130" s="25"/>
      <c r="M130" s="130" t="s">
        <v>1</v>
      </c>
      <c r="N130" s="131" t="s">
        <v>35</v>
      </c>
      <c r="O130" s="132">
        <v>0.24199999999999999</v>
      </c>
      <c r="P130" s="132">
        <f>O130*H130</f>
        <v>0.38719999999999999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113</v>
      </c>
      <c r="AT130" s="134" t="s">
        <v>108</v>
      </c>
      <c r="AU130" s="134" t="s">
        <v>114</v>
      </c>
      <c r="AY130" s="13" t="s">
        <v>106</v>
      </c>
      <c r="BE130" s="135">
        <f>IF(N130="základná",J130,0)</f>
        <v>0</v>
      </c>
      <c r="BF130" s="135">
        <f>IF(N130="znížená",J130,0)</f>
        <v>0</v>
      </c>
      <c r="BG130" s="135">
        <f>IF(N130="zákl. prenesená",J130,0)</f>
        <v>0</v>
      </c>
      <c r="BH130" s="135">
        <f>IF(N130="zníž. prenesená",J130,0)</f>
        <v>0</v>
      </c>
      <c r="BI130" s="135">
        <f>IF(N130="nulová",J130,0)</f>
        <v>0</v>
      </c>
      <c r="BJ130" s="13" t="s">
        <v>114</v>
      </c>
      <c r="BK130" s="135">
        <f>ROUND(I130*H130,2)</f>
        <v>0</v>
      </c>
      <c r="BL130" s="13" t="s">
        <v>113</v>
      </c>
      <c r="BM130" s="134" t="s">
        <v>125</v>
      </c>
    </row>
    <row r="131" spans="2:65" s="1" customFormat="1" ht="16.5" customHeight="1">
      <c r="B131" s="123"/>
      <c r="C131" s="124" t="s">
        <v>126</v>
      </c>
      <c r="D131" s="124" t="s">
        <v>108</v>
      </c>
      <c r="E131" s="125" t="s">
        <v>127</v>
      </c>
      <c r="F131" s="126" t="s">
        <v>128</v>
      </c>
      <c r="G131" s="127" t="s">
        <v>111</v>
      </c>
      <c r="H131" s="128">
        <v>0.4</v>
      </c>
      <c r="I131" s="129"/>
      <c r="J131" s="129">
        <f>ROUND(I131*H131,2)</f>
        <v>0</v>
      </c>
      <c r="K131" s="126" t="s">
        <v>112</v>
      </c>
      <c r="L131" s="25"/>
      <c r="M131" s="130" t="s">
        <v>1</v>
      </c>
      <c r="N131" s="131" t="s">
        <v>35</v>
      </c>
      <c r="O131" s="132">
        <v>2.9780000000000002</v>
      </c>
      <c r="P131" s="132">
        <f>O131*H131</f>
        <v>1.1912</v>
      </c>
      <c r="Q131" s="132">
        <v>0</v>
      </c>
      <c r="R131" s="132">
        <f>Q131*H131</f>
        <v>0</v>
      </c>
      <c r="S131" s="132">
        <v>0</v>
      </c>
      <c r="T131" s="133">
        <f>S131*H131</f>
        <v>0</v>
      </c>
      <c r="AR131" s="134" t="s">
        <v>113</v>
      </c>
      <c r="AT131" s="134" t="s">
        <v>108</v>
      </c>
      <c r="AU131" s="134" t="s">
        <v>114</v>
      </c>
      <c r="AY131" s="13" t="s">
        <v>106</v>
      </c>
      <c r="BE131" s="135">
        <f>IF(N131="základná",J131,0)</f>
        <v>0</v>
      </c>
      <c r="BF131" s="135">
        <f>IF(N131="znížená",J131,0)</f>
        <v>0</v>
      </c>
      <c r="BG131" s="135">
        <f>IF(N131="zákl. prenesená",J131,0)</f>
        <v>0</v>
      </c>
      <c r="BH131" s="135">
        <f>IF(N131="zníž. prenesená",J131,0)</f>
        <v>0</v>
      </c>
      <c r="BI131" s="135">
        <f>IF(N131="nulová",J131,0)</f>
        <v>0</v>
      </c>
      <c r="BJ131" s="13" t="s">
        <v>114</v>
      </c>
      <c r="BK131" s="135">
        <f>ROUND(I131*H131,2)</f>
        <v>0</v>
      </c>
      <c r="BL131" s="13" t="s">
        <v>113</v>
      </c>
      <c r="BM131" s="134" t="s">
        <v>129</v>
      </c>
    </row>
    <row r="132" spans="2:65" s="11" customFormat="1" ht="22.95" customHeight="1">
      <c r="B132" s="111"/>
      <c r="D132" s="112" t="s">
        <v>68</v>
      </c>
      <c r="E132" s="121" t="s">
        <v>113</v>
      </c>
      <c r="F132" s="121" t="s">
        <v>130</v>
      </c>
      <c r="J132" s="122">
        <f>BK132</f>
        <v>0</v>
      </c>
      <c r="L132" s="111"/>
      <c r="M132" s="115"/>
      <c r="N132" s="116"/>
      <c r="O132" s="116"/>
      <c r="P132" s="117">
        <f>P133</f>
        <v>0.37379999999999997</v>
      </c>
      <c r="Q132" s="116"/>
      <c r="R132" s="117">
        <f>R133</f>
        <v>0.56722799999999995</v>
      </c>
      <c r="S132" s="116"/>
      <c r="T132" s="118">
        <f>T133</f>
        <v>0</v>
      </c>
      <c r="AR132" s="112" t="s">
        <v>74</v>
      </c>
      <c r="AT132" s="119" t="s">
        <v>68</v>
      </c>
      <c r="AU132" s="119" t="s">
        <v>74</v>
      </c>
      <c r="AY132" s="112" t="s">
        <v>106</v>
      </c>
      <c r="BK132" s="120">
        <f>BK133</f>
        <v>0</v>
      </c>
    </row>
    <row r="133" spans="2:65" s="1" customFormat="1" ht="24" customHeight="1">
      <c r="B133" s="123"/>
      <c r="C133" s="124" t="s">
        <v>131</v>
      </c>
      <c r="D133" s="124" t="s">
        <v>108</v>
      </c>
      <c r="E133" s="125" t="s">
        <v>132</v>
      </c>
      <c r="F133" s="126" t="s">
        <v>133</v>
      </c>
      <c r="G133" s="127" t="s">
        <v>111</v>
      </c>
      <c r="H133" s="128">
        <v>0.3</v>
      </c>
      <c r="I133" s="129"/>
      <c r="J133" s="129">
        <f>ROUND(I133*H133,2)</f>
        <v>0</v>
      </c>
      <c r="K133" s="126" t="s">
        <v>112</v>
      </c>
      <c r="L133" s="25"/>
      <c r="M133" s="130" t="s">
        <v>1</v>
      </c>
      <c r="N133" s="131" t="s">
        <v>35</v>
      </c>
      <c r="O133" s="132">
        <v>1.246</v>
      </c>
      <c r="P133" s="132">
        <f>O133*H133</f>
        <v>0.37379999999999997</v>
      </c>
      <c r="Q133" s="132">
        <v>1.89076</v>
      </c>
      <c r="R133" s="132">
        <f>Q133*H133</f>
        <v>0.56722799999999995</v>
      </c>
      <c r="S133" s="132">
        <v>0</v>
      </c>
      <c r="T133" s="133">
        <f>S133*H133</f>
        <v>0</v>
      </c>
      <c r="AR133" s="134" t="s">
        <v>113</v>
      </c>
      <c r="AT133" s="134" t="s">
        <v>108</v>
      </c>
      <c r="AU133" s="134" t="s">
        <v>114</v>
      </c>
      <c r="AY133" s="13" t="s">
        <v>106</v>
      </c>
      <c r="BE133" s="135">
        <f>IF(N133="základná",J133,0)</f>
        <v>0</v>
      </c>
      <c r="BF133" s="135">
        <f>IF(N133="znížená",J133,0)</f>
        <v>0</v>
      </c>
      <c r="BG133" s="135">
        <f>IF(N133="zákl. prenesená",J133,0)</f>
        <v>0</v>
      </c>
      <c r="BH133" s="135">
        <f>IF(N133="zníž. prenesená",J133,0)</f>
        <v>0</v>
      </c>
      <c r="BI133" s="135">
        <f>IF(N133="nulová",J133,0)</f>
        <v>0</v>
      </c>
      <c r="BJ133" s="13" t="s">
        <v>114</v>
      </c>
      <c r="BK133" s="135">
        <f>ROUND(I133*H133,2)</f>
        <v>0</v>
      </c>
      <c r="BL133" s="13" t="s">
        <v>113</v>
      </c>
      <c r="BM133" s="134" t="s">
        <v>134</v>
      </c>
    </row>
    <row r="134" spans="2:65" s="11" customFormat="1" ht="22.95" customHeight="1">
      <c r="B134" s="111"/>
      <c r="D134" s="112" t="s">
        <v>68</v>
      </c>
      <c r="E134" s="121" t="s">
        <v>126</v>
      </c>
      <c r="F134" s="121" t="s">
        <v>135</v>
      </c>
      <c r="J134" s="122">
        <f>BK134</f>
        <v>0</v>
      </c>
      <c r="L134" s="111"/>
      <c r="M134" s="115"/>
      <c r="N134" s="116"/>
      <c r="O134" s="116"/>
      <c r="P134" s="117">
        <f>P135</f>
        <v>0.29799999999999999</v>
      </c>
      <c r="Q134" s="116"/>
      <c r="R134" s="117">
        <f>R135</f>
        <v>4.1680000000000001</v>
      </c>
      <c r="S134" s="116"/>
      <c r="T134" s="118">
        <f>T135</f>
        <v>0</v>
      </c>
      <c r="AR134" s="112" t="s">
        <v>74</v>
      </c>
      <c r="AT134" s="119" t="s">
        <v>68</v>
      </c>
      <c r="AU134" s="119" t="s">
        <v>74</v>
      </c>
      <c r="AY134" s="112" t="s">
        <v>106</v>
      </c>
      <c r="BK134" s="120">
        <f>BK135</f>
        <v>0</v>
      </c>
    </row>
    <row r="135" spans="2:65" s="1" customFormat="1" ht="16.5" customHeight="1">
      <c r="B135" s="123"/>
      <c r="C135" s="124" t="s">
        <v>136</v>
      </c>
      <c r="D135" s="124" t="s">
        <v>108</v>
      </c>
      <c r="E135" s="125" t="s">
        <v>137</v>
      </c>
      <c r="F135" s="126" t="s">
        <v>138</v>
      </c>
      <c r="G135" s="127" t="s">
        <v>139</v>
      </c>
      <c r="H135" s="128">
        <v>2</v>
      </c>
      <c r="I135" s="129"/>
      <c r="J135" s="129">
        <f>ROUND(I135*H135,2)</f>
        <v>0</v>
      </c>
      <c r="K135" s="126" t="s">
        <v>112</v>
      </c>
      <c r="L135" s="25"/>
      <c r="M135" s="130" t="s">
        <v>1</v>
      </c>
      <c r="N135" s="131" t="s">
        <v>35</v>
      </c>
      <c r="O135" s="132">
        <v>0.14899999999999999</v>
      </c>
      <c r="P135" s="132">
        <f>O135*H135</f>
        <v>0.29799999999999999</v>
      </c>
      <c r="Q135" s="132">
        <v>2.0840000000000001</v>
      </c>
      <c r="R135" s="132">
        <f>Q135*H135</f>
        <v>4.1680000000000001</v>
      </c>
      <c r="S135" s="132">
        <v>0</v>
      </c>
      <c r="T135" s="133">
        <f>S135*H135</f>
        <v>0</v>
      </c>
      <c r="AR135" s="134" t="s">
        <v>113</v>
      </c>
      <c r="AT135" s="134" t="s">
        <v>108</v>
      </c>
      <c r="AU135" s="134" t="s">
        <v>114</v>
      </c>
      <c r="AY135" s="13" t="s">
        <v>106</v>
      </c>
      <c r="BE135" s="135">
        <f>IF(N135="základná",J135,0)</f>
        <v>0</v>
      </c>
      <c r="BF135" s="135">
        <f>IF(N135="znížená",J135,0)</f>
        <v>0</v>
      </c>
      <c r="BG135" s="135">
        <f>IF(N135="zákl. prenesená",J135,0)</f>
        <v>0</v>
      </c>
      <c r="BH135" s="135">
        <f>IF(N135="zníž. prenesená",J135,0)</f>
        <v>0</v>
      </c>
      <c r="BI135" s="135">
        <f>IF(N135="nulová",J135,0)</f>
        <v>0</v>
      </c>
      <c r="BJ135" s="13" t="s">
        <v>114</v>
      </c>
      <c r="BK135" s="135">
        <f>ROUND(I135*H135,2)</f>
        <v>0</v>
      </c>
      <c r="BL135" s="13" t="s">
        <v>113</v>
      </c>
      <c r="BM135" s="134" t="s">
        <v>140</v>
      </c>
    </row>
    <row r="136" spans="2:65" s="11" customFormat="1" ht="22.95" customHeight="1">
      <c r="B136" s="111"/>
      <c r="D136" s="112" t="s">
        <v>68</v>
      </c>
      <c r="E136" s="121" t="s">
        <v>141</v>
      </c>
      <c r="F136" s="121" t="s">
        <v>142</v>
      </c>
      <c r="J136" s="122">
        <f>BK136</f>
        <v>0</v>
      </c>
      <c r="L136" s="111"/>
      <c r="M136" s="115"/>
      <c r="N136" s="116"/>
      <c r="O136" s="116"/>
      <c r="P136" s="117">
        <f>SUM(P137:P144)</f>
        <v>0.96274999999999999</v>
      </c>
      <c r="Q136" s="116"/>
      <c r="R136" s="117">
        <f>SUM(R137:R144)</f>
        <v>4.0399999999999993E-3</v>
      </c>
      <c r="S136" s="116"/>
      <c r="T136" s="118">
        <f>SUM(T137:T144)</f>
        <v>0</v>
      </c>
      <c r="AR136" s="112" t="s">
        <v>74</v>
      </c>
      <c r="AT136" s="119" t="s">
        <v>68</v>
      </c>
      <c r="AU136" s="119" t="s">
        <v>74</v>
      </c>
      <c r="AY136" s="112" t="s">
        <v>106</v>
      </c>
      <c r="BK136" s="120">
        <f>SUM(BK137:BK144)</f>
        <v>0</v>
      </c>
    </row>
    <row r="137" spans="2:65" s="1" customFormat="1" ht="24" customHeight="1">
      <c r="B137" s="123"/>
      <c r="C137" s="124" t="s">
        <v>141</v>
      </c>
      <c r="D137" s="124" t="s">
        <v>108</v>
      </c>
      <c r="E137" s="125" t="s">
        <v>143</v>
      </c>
      <c r="F137" s="126" t="s">
        <v>144</v>
      </c>
      <c r="G137" s="127" t="s">
        <v>145</v>
      </c>
      <c r="H137" s="128">
        <v>5.5</v>
      </c>
      <c r="I137" s="129"/>
      <c r="J137" s="129">
        <f t="shared" ref="J137:J144" si="0">ROUND(I137*H137,2)</f>
        <v>0</v>
      </c>
      <c r="K137" s="126" t="s">
        <v>112</v>
      </c>
      <c r="L137" s="25"/>
      <c r="M137" s="130" t="s">
        <v>1</v>
      </c>
      <c r="N137" s="131" t="s">
        <v>35</v>
      </c>
      <c r="O137" s="132">
        <v>1.6E-2</v>
      </c>
      <c r="P137" s="132">
        <f t="shared" ref="P137:P144" si="1">O137*H137</f>
        <v>8.7999999999999995E-2</v>
      </c>
      <c r="Q137" s="132">
        <v>0</v>
      </c>
      <c r="R137" s="132">
        <f t="shared" ref="R137:R144" si="2">Q137*H137</f>
        <v>0</v>
      </c>
      <c r="S137" s="132">
        <v>0</v>
      </c>
      <c r="T137" s="133">
        <f t="shared" ref="T137:T144" si="3">S137*H137</f>
        <v>0</v>
      </c>
      <c r="AR137" s="134" t="s">
        <v>113</v>
      </c>
      <c r="AT137" s="134" t="s">
        <v>108</v>
      </c>
      <c r="AU137" s="134" t="s">
        <v>114</v>
      </c>
      <c r="AY137" s="13" t="s">
        <v>106</v>
      </c>
      <c r="BE137" s="135">
        <f t="shared" ref="BE137:BE144" si="4">IF(N137="základná",J137,0)</f>
        <v>0</v>
      </c>
      <c r="BF137" s="135">
        <f t="shared" ref="BF137:BF144" si="5">IF(N137="znížená",J137,0)</f>
        <v>0</v>
      </c>
      <c r="BG137" s="135">
        <f t="shared" ref="BG137:BG144" si="6">IF(N137="zákl. prenesená",J137,0)</f>
        <v>0</v>
      </c>
      <c r="BH137" s="135">
        <f t="shared" ref="BH137:BH144" si="7">IF(N137="zníž. prenesená",J137,0)</f>
        <v>0</v>
      </c>
      <c r="BI137" s="135">
        <f t="shared" ref="BI137:BI144" si="8">IF(N137="nulová",J137,0)</f>
        <v>0</v>
      </c>
      <c r="BJ137" s="13" t="s">
        <v>114</v>
      </c>
      <c r="BK137" s="135">
        <f t="shared" ref="BK137:BK144" si="9">ROUND(I137*H137,2)</f>
        <v>0</v>
      </c>
      <c r="BL137" s="13" t="s">
        <v>113</v>
      </c>
      <c r="BM137" s="134" t="s">
        <v>146</v>
      </c>
    </row>
    <row r="138" spans="2:65" s="1" customFormat="1" ht="24" customHeight="1">
      <c r="B138" s="123"/>
      <c r="C138" s="136" t="s">
        <v>147</v>
      </c>
      <c r="D138" s="136" t="s">
        <v>148</v>
      </c>
      <c r="E138" s="137" t="s">
        <v>149</v>
      </c>
      <c r="F138" s="138" t="s">
        <v>267</v>
      </c>
      <c r="G138" s="139" t="s">
        <v>145</v>
      </c>
      <c r="H138" s="140">
        <v>5.5</v>
      </c>
      <c r="I138" s="141"/>
      <c r="J138" s="141">
        <f t="shared" si="0"/>
        <v>0</v>
      </c>
      <c r="K138" s="138" t="s">
        <v>112</v>
      </c>
      <c r="L138" s="142"/>
      <c r="M138" s="143" t="s">
        <v>1</v>
      </c>
      <c r="N138" s="144" t="s">
        <v>35</v>
      </c>
      <c r="O138" s="132">
        <v>0</v>
      </c>
      <c r="P138" s="132">
        <f t="shared" si="1"/>
        <v>0</v>
      </c>
      <c r="Q138" s="132">
        <v>2.7999999999999998E-4</v>
      </c>
      <c r="R138" s="132">
        <f t="shared" si="2"/>
        <v>1.5399999999999999E-3</v>
      </c>
      <c r="S138" s="132">
        <v>0</v>
      </c>
      <c r="T138" s="133">
        <f t="shared" si="3"/>
        <v>0</v>
      </c>
      <c r="AR138" s="134" t="s">
        <v>141</v>
      </c>
      <c r="AT138" s="134" t="s">
        <v>148</v>
      </c>
      <c r="AU138" s="134" t="s">
        <v>114</v>
      </c>
      <c r="AY138" s="13" t="s">
        <v>106</v>
      </c>
      <c r="BE138" s="135">
        <f t="shared" si="4"/>
        <v>0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114</v>
      </c>
      <c r="BK138" s="135">
        <f t="shared" si="9"/>
        <v>0</v>
      </c>
      <c r="BL138" s="13" t="s">
        <v>113</v>
      </c>
      <c r="BM138" s="134" t="s">
        <v>150</v>
      </c>
    </row>
    <row r="139" spans="2:65" s="1" customFormat="1" ht="16.5" customHeight="1">
      <c r="B139" s="123"/>
      <c r="C139" s="124" t="s">
        <v>151</v>
      </c>
      <c r="D139" s="124" t="s">
        <v>108</v>
      </c>
      <c r="E139" s="125" t="s">
        <v>152</v>
      </c>
      <c r="F139" s="126" t="s">
        <v>153</v>
      </c>
      <c r="G139" s="127" t="s">
        <v>154</v>
      </c>
      <c r="H139" s="128">
        <v>1</v>
      </c>
      <c r="I139" s="129"/>
      <c r="J139" s="129">
        <f t="shared" si="0"/>
        <v>0</v>
      </c>
      <c r="K139" s="126" t="s">
        <v>112</v>
      </c>
      <c r="L139" s="25"/>
      <c r="M139" s="130" t="s">
        <v>1</v>
      </c>
      <c r="N139" s="131" t="s">
        <v>35</v>
      </c>
      <c r="O139" s="132">
        <v>0.41599999999999998</v>
      </c>
      <c r="P139" s="132">
        <f t="shared" si="1"/>
        <v>0.41599999999999998</v>
      </c>
      <c r="Q139" s="132">
        <v>0</v>
      </c>
      <c r="R139" s="132">
        <f t="shared" si="2"/>
        <v>0</v>
      </c>
      <c r="S139" s="132">
        <v>0</v>
      </c>
      <c r="T139" s="133">
        <f t="shared" si="3"/>
        <v>0</v>
      </c>
      <c r="AR139" s="134" t="s">
        <v>113</v>
      </c>
      <c r="AT139" s="134" t="s">
        <v>108</v>
      </c>
      <c r="AU139" s="134" t="s">
        <v>114</v>
      </c>
      <c r="AY139" s="13" t="s">
        <v>106</v>
      </c>
      <c r="BE139" s="135">
        <f t="shared" si="4"/>
        <v>0</v>
      </c>
      <c r="BF139" s="135">
        <f t="shared" si="5"/>
        <v>0</v>
      </c>
      <c r="BG139" s="135">
        <f t="shared" si="6"/>
        <v>0</v>
      </c>
      <c r="BH139" s="135">
        <f t="shared" si="7"/>
        <v>0</v>
      </c>
      <c r="BI139" s="135">
        <f t="shared" si="8"/>
        <v>0</v>
      </c>
      <c r="BJ139" s="13" t="s">
        <v>114</v>
      </c>
      <c r="BK139" s="135">
        <f t="shared" si="9"/>
        <v>0</v>
      </c>
      <c r="BL139" s="13" t="s">
        <v>113</v>
      </c>
      <c r="BM139" s="134" t="s">
        <v>155</v>
      </c>
    </row>
    <row r="140" spans="2:65" s="1" customFormat="1" ht="24" customHeight="1">
      <c r="B140" s="123"/>
      <c r="C140" s="136" t="s">
        <v>156</v>
      </c>
      <c r="D140" s="136" t="s">
        <v>148</v>
      </c>
      <c r="E140" s="137" t="s">
        <v>157</v>
      </c>
      <c r="F140" s="138" t="s">
        <v>158</v>
      </c>
      <c r="G140" s="139" t="s">
        <v>154</v>
      </c>
      <c r="H140" s="140">
        <v>1</v>
      </c>
      <c r="I140" s="141"/>
      <c r="J140" s="141">
        <f t="shared" si="0"/>
        <v>0</v>
      </c>
      <c r="K140" s="138" t="s">
        <v>112</v>
      </c>
      <c r="L140" s="142"/>
      <c r="M140" s="143" t="s">
        <v>1</v>
      </c>
      <c r="N140" s="144" t="s">
        <v>35</v>
      </c>
      <c r="O140" s="132">
        <v>0</v>
      </c>
      <c r="P140" s="132">
        <f t="shared" si="1"/>
        <v>0</v>
      </c>
      <c r="Q140" s="132">
        <v>4.0999999999999999E-4</v>
      </c>
      <c r="R140" s="132">
        <f t="shared" si="2"/>
        <v>4.0999999999999999E-4</v>
      </c>
      <c r="S140" s="132">
        <v>0</v>
      </c>
      <c r="T140" s="133">
        <f t="shared" si="3"/>
        <v>0</v>
      </c>
      <c r="AR140" s="134" t="s">
        <v>141</v>
      </c>
      <c r="AT140" s="134" t="s">
        <v>148</v>
      </c>
      <c r="AU140" s="134" t="s">
        <v>114</v>
      </c>
      <c r="AY140" s="13" t="s">
        <v>106</v>
      </c>
      <c r="BE140" s="135">
        <f t="shared" si="4"/>
        <v>0</v>
      </c>
      <c r="BF140" s="135">
        <f t="shared" si="5"/>
        <v>0</v>
      </c>
      <c r="BG140" s="135">
        <f t="shared" si="6"/>
        <v>0</v>
      </c>
      <c r="BH140" s="135">
        <f t="shared" si="7"/>
        <v>0</v>
      </c>
      <c r="BI140" s="135">
        <f t="shared" si="8"/>
        <v>0</v>
      </c>
      <c r="BJ140" s="13" t="s">
        <v>114</v>
      </c>
      <c r="BK140" s="135">
        <f t="shared" si="9"/>
        <v>0</v>
      </c>
      <c r="BL140" s="13" t="s">
        <v>113</v>
      </c>
      <c r="BM140" s="134" t="s">
        <v>159</v>
      </c>
    </row>
    <row r="141" spans="2:65" s="1" customFormat="1" ht="16.5" customHeight="1">
      <c r="B141" s="123"/>
      <c r="C141" s="124" t="s">
        <v>160</v>
      </c>
      <c r="D141" s="124" t="s">
        <v>108</v>
      </c>
      <c r="E141" s="125" t="s">
        <v>161</v>
      </c>
      <c r="F141" s="126" t="s">
        <v>162</v>
      </c>
      <c r="G141" s="127" t="s">
        <v>145</v>
      </c>
      <c r="H141" s="128">
        <v>5.5</v>
      </c>
      <c r="I141" s="129"/>
      <c r="J141" s="129">
        <f t="shared" si="0"/>
        <v>0</v>
      </c>
      <c r="K141" s="126" t="s">
        <v>112</v>
      </c>
      <c r="L141" s="25"/>
      <c r="M141" s="130" t="s">
        <v>1</v>
      </c>
      <c r="N141" s="131" t="s">
        <v>35</v>
      </c>
      <c r="O141" s="132">
        <v>0.05</v>
      </c>
      <c r="P141" s="132">
        <f t="shared" si="1"/>
        <v>0.27500000000000002</v>
      </c>
      <c r="Q141" s="132">
        <v>8.0000000000000007E-5</v>
      </c>
      <c r="R141" s="132">
        <f t="shared" si="2"/>
        <v>4.4000000000000002E-4</v>
      </c>
      <c r="S141" s="132">
        <v>0</v>
      </c>
      <c r="T141" s="133">
        <f t="shared" si="3"/>
        <v>0</v>
      </c>
      <c r="AR141" s="134" t="s">
        <v>113</v>
      </c>
      <c r="AT141" s="134" t="s">
        <v>108</v>
      </c>
      <c r="AU141" s="134" t="s">
        <v>114</v>
      </c>
      <c r="AY141" s="13" t="s">
        <v>106</v>
      </c>
      <c r="BE141" s="135">
        <f t="shared" si="4"/>
        <v>0</v>
      </c>
      <c r="BF141" s="135">
        <f t="shared" si="5"/>
        <v>0</v>
      </c>
      <c r="BG141" s="135">
        <f t="shared" si="6"/>
        <v>0</v>
      </c>
      <c r="BH141" s="135">
        <f t="shared" si="7"/>
        <v>0</v>
      </c>
      <c r="BI141" s="135">
        <f t="shared" si="8"/>
        <v>0</v>
      </c>
      <c r="BJ141" s="13" t="s">
        <v>114</v>
      </c>
      <c r="BK141" s="135">
        <f t="shared" si="9"/>
        <v>0</v>
      </c>
      <c r="BL141" s="13" t="s">
        <v>113</v>
      </c>
      <c r="BM141" s="134" t="s">
        <v>163</v>
      </c>
    </row>
    <row r="142" spans="2:65" s="1" customFormat="1" ht="16.5" customHeight="1">
      <c r="B142" s="123"/>
      <c r="C142" s="136" t="s">
        <v>164</v>
      </c>
      <c r="D142" s="136" t="s">
        <v>148</v>
      </c>
      <c r="E142" s="137" t="s">
        <v>165</v>
      </c>
      <c r="F142" s="138" t="s">
        <v>166</v>
      </c>
      <c r="G142" s="139" t="s">
        <v>154</v>
      </c>
      <c r="H142" s="140">
        <v>1</v>
      </c>
      <c r="I142" s="141"/>
      <c r="J142" s="141">
        <f t="shared" si="0"/>
        <v>0</v>
      </c>
      <c r="K142" s="138" t="s">
        <v>112</v>
      </c>
      <c r="L142" s="142"/>
      <c r="M142" s="143" t="s">
        <v>1</v>
      </c>
      <c r="N142" s="144" t="s">
        <v>35</v>
      </c>
      <c r="O142" s="132">
        <v>0</v>
      </c>
      <c r="P142" s="132">
        <f t="shared" si="1"/>
        <v>0</v>
      </c>
      <c r="Q142" s="132">
        <v>5.9999999999999995E-4</v>
      </c>
      <c r="R142" s="132">
        <f t="shared" si="2"/>
        <v>5.9999999999999995E-4</v>
      </c>
      <c r="S142" s="132">
        <v>0</v>
      </c>
      <c r="T142" s="133">
        <f t="shared" si="3"/>
        <v>0</v>
      </c>
      <c r="AR142" s="134" t="s">
        <v>141</v>
      </c>
      <c r="AT142" s="134" t="s">
        <v>148</v>
      </c>
      <c r="AU142" s="134" t="s">
        <v>114</v>
      </c>
      <c r="AY142" s="13" t="s">
        <v>106</v>
      </c>
      <c r="BE142" s="135">
        <f t="shared" si="4"/>
        <v>0</v>
      </c>
      <c r="BF142" s="135">
        <f t="shared" si="5"/>
        <v>0</v>
      </c>
      <c r="BG142" s="135">
        <f t="shared" si="6"/>
        <v>0</v>
      </c>
      <c r="BH142" s="135">
        <f t="shared" si="7"/>
        <v>0</v>
      </c>
      <c r="BI142" s="135">
        <f t="shared" si="8"/>
        <v>0</v>
      </c>
      <c r="BJ142" s="13" t="s">
        <v>114</v>
      </c>
      <c r="BK142" s="135">
        <f t="shared" si="9"/>
        <v>0</v>
      </c>
      <c r="BL142" s="13" t="s">
        <v>113</v>
      </c>
      <c r="BM142" s="134" t="s">
        <v>167</v>
      </c>
    </row>
    <row r="143" spans="2:65" s="1" customFormat="1" ht="16.5" customHeight="1">
      <c r="B143" s="123"/>
      <c r="C143" s="136" t="s">
        <v>168</v>
      </c>
      <c r="D143" s="136" t="s">
        <v>148</v>
      </c>
      <c r="E143" s="137" t="s">
        <v>169</v>
      </c>
      <c r="F143" s="138" t="s">
        <v>170</v>
      </c>
      <c r="G143" s="139" t="s">
        <v>154</v>
      </c>
      <c r="H143" s="140">
        <v>1</v>
      </c>
      <c r="I143" s="141"/>
      <c r="J143" s="141">
        <f t="shared" si="0"/>
        <v>0</v>
      </c>
      <c r="K143" s="138" t="s">
        <v>112</v>
      </c>
      <c r="L143" s="142"/>
      <c r="M143" s="143" t="s">
        <v>1</v>
      </c>
      <c r="N143" s="144" t="s">
        <v>35</v>
      </c>
      <c r="O143" s="132">
        <v>0</v>
      </c>
      <c r="P143" s="132">
        <f t="shared" si="1"/>
        <v>0</v>
      </c>
      <c r="Q143" s="132">
        <v>6.9999999999999999E-4</v>
      </c>
      <c r="R143" s="132">
        <f t="shared" si="2"/>
        <v>6.9999999999999999E-4</v>
      </c>
      <c r="S143" s="132">
        <v>0</v>
      </c>
      <c r="T143" s="133">
        <f t="shared" si="3"/>
        <v>0</v>
      </c>
      <c r="AR143" s="134" t="s">
        <v>141</v>
      </c>
      <c r="AT143" s="134" t="s">
        <v>148</v>
      </c>
      <c r="AU143" s="134" t="s">
        <v>114</v>
      </c>
      <c r="AY143" s="13" t="s">
        <v>106</v>
      </c>
      <c r="BE143" s="135">
        <f t="shared" si="4"/>
        <v>0</v>
      </c>
      <c r="BF143" s="135">
        <f t="shared" si="5"/>
        <v>0</v>
      </c>
      <c r="BG143" s="135">
        <f t="shared" si="6"/>
        <v>0</v>
      </c>
      <c r="BH143" s="135">
        <f t="shared" si="7"/>
        <v>0</v>
      </c>
      <c r="BI143" s="135">
        <f t="shared" si="8"/>
        <v>0</v>
      </c>
      <c r="BJ143" s="13" t="s">
        <v>114</v>
      </c>
      <c r="BK143" s="135">
        <f t="shared" si="9"/>
        <v>0</v>
      </c>
      <c r="BL143" s="13" t="s">
        <v>113</v>
      </c>
      <c r="BM143" s="134" t="s">
        <v>171</v>
      </c>
    </row>
    <row r="144" spans="2:65" s="1" customFormat="1" ht="24" customHeight="1">
      <c r="B144" s="123"/>
      <c r="C144" s="124" t="s">
        <v>172</v>
      </c>
      <c r="D144" s="124" t="s">
        <v>108</v>
      </c>
      <c r="E144" s="125" t="s">
        <v>173</v>
      </c>
      <c r="F144" s="126" t="s">
        <v>174</v>
      </c>
      <c r="G144" s="127" t="s">
        <v>145</v>
      </c>
      <c r="H144" s="128">
        <v>3.5</v>
      </c>
      <c r="I144" s="129"/>
      <c r="J144" s="129">
        <f t="shared" si="0"/>
        <v>0</v>
      </c>
      <c r="K144" s="126" t="s">
        <v>112</v>
      </c>
      <c r="L144" s="25"/>
      <c r="M144" s="130" t="s">
        <v>1</v>
      </c>
      <c r="N144" s="131" t="s">
        <v>35</v>
      </c>
      <c r="O144" s="132">
        <v>5.2499999999999998E-2</v>
      </c>
      <c r="P144" s="132">
        <f t="shared" si="1"/>
        <v>0.18375</v>
      </c>
      <c r="Q144" s="132">
        <v>1E-4</v>
      </c>
      <c r="R144" s="132">
        <f t="shared" si="2"/>
        <v>3.5E-4</v>
      </c>
      <c r="S144" s="132">
        <v>0</v>
      </c>
      <c r="T144" s="133">
        <f t="shared" si="3"/>
        <v>0</v>
      </c>
      <c r="AR144" s="134" t="s">
        <v>113</v>
      </c>
      <c r="AT144" s="134" t="s">
        <v>108</v>
      </c>
      <c r="AU144" s="134" t="s">
        <v>114</v>
      </c>
      <c r="AY144" s="13" t="s">
        <v>106</v>
      </c>
      <c r="BE144" s="135">
        <f t="shared" si="4"/>
        <v>0</v>
      </c>
      <c r="BF144" s="135">
        <f t="shared" si="5"/>
        <v>0</v>
      </c>
      <c r="BG144" s="135">
        <f t="shared" si="6"/>
        <v>0</v>
      </c>
      <c r="BH144" s="135">
        <f t="shared" si="7"/>
        <v>0</v>
      </c>
      <c r="BI144" s="135">
        <f t="shared" si="8"/>
        <v>0</v>
      </c>
      <c r="BJ144" s="13" t="s">
        <v>114</v>
      </c>
      <c r="BK144" s="135">
        <f t="shared" si="9"/>
        <v>0</v>
      </c>
      <c r="BL144" s="13" t="s">
        <v>113</v>
      </c>
      <c r="BM144" s="134" t="s">
        <v>175</v>
      </c>
    </row>
    <row r="145" spans="2:65" s="11" customFormat="1" ht="22.95" customHeight="1">
      <c r="B145" s="111"/>
      <c r="D145" s="112" t="s">
        <v>68</v>
      </c>
      <c r="E145" s="121" t="s">
        <v>176</v>
      </c>
      <c r="F145" s="121" t="s">
        <v>177</v>
      </c>
      <c r="J145" s="122">
        <f>BK145</f>
        <v>0</v>
      </c>
      <c r="L145" s="111"/>
      <c r="M145" s="115"/>
      <c r="N145" s="116"/>
      <c r="O145" s="116"/>
      <c r="P145" s="117">
        <f>P146</f>
        <v>6.1085709999999995</v>
      </c>
      <c r="Q145" s="116"/>
      <c r="R145" s="117">
        <f>R146</f>
        <v>0</v>
      </c>
      <c r="S145" s="116"/>
      <c r="T145" s="118">
        <f>T146</f>
        <v>0</v>
      </c>
      <c r="V145" s="11">
        <v>0.7</v>
      </c>
      <c r="AR145" s="112" t="s">
        <v>74</v>
      </c>
      <c r="AT145" s="119" t="s">
        <v>68</v>
      </c>
      <c r="AU145" s="119" t="s">
        <v>74</v>
      </c>
      <c r="AY145" s="112" t="s">
        <v>106</v>
      </c>
      <c r="BK145" s="120">
        <f>BK146</f>
        <v>0</v>
      </c>
    </row>
    <row r="146" spans="2:65" s="1" customFormat="1" ht="24" customHeight="1">
      <c r="B146" s="123"/>
      <c r="C146" s="124" t="s">
        <v>178</v>
      </c>
      <c r="D146" s="124" t="s">
        <v>108</v>
      </c>
      <c r="E146" s="125" t="s">
        <v>179</v>
      </c>
      <c r="F146" s="126" t="s">
        <v>180</v>
      </c>
      <c r="G146" s="127" t="s">
        <v>181</v>
      </c>
      <c r="H146" s="128">
        <v>4.7389999999999999</v>
      </c>
      <c r="I146" s="129"/>
      <c r="J146" s="129">
        <f>ROUND(I146*H146,2)</f>
        <v>0</v>
      </c>
      <c r="K146" s="126" t="s">
        <v>112</v>
      </c>
      <c r="L146" s="25"/>
      <c r="M146" s="130" t="s">
        <v>1</v>
      </c>
      <c r="N146" s="131" t="s">
        <v>35</v>
      </c>
      <c r="O146" s="132">
        <v>1.2889999999999999</v>
      </c>
      <c r="P146" s="132">
        <f>O146*H146</f>
        <v>6.1085709999999995</v>
      </c>
      <c r="Q146" s="132">
        <v>0</v>
      </c>
      <c r="R146" s="132">
        <f>Q146*H146</f>
        <v>0</v>
      </c>
      <c r="S146" s="132">
        <v>0</v>
      </c>
      <c r="T146" s="133">
        <f>S146*H146</f>
        <v>0</v>
      </c>
      <c r="AR146" s="134" t="s">
        <v>113</v>
      </c>
      <c r="AT146" s="134" t="s">
        <v>108</v>
      </c>
      <c r="AU146" s="134" t="s">
        <v>114</v>
      </c>
      <c r="AY146" s="13" t="s">
        <v>106</v>
      </c>
      <c r="BE146" s="135">
        <f>IF(N146="základná",J146,0)</f>
        <v>0</v>
      </c>
      <c r="BF146" s="135">
        <f>IF(N146="znížená",J146,0)</f>
        <v>0</v>
      </c>
      <c r="BG146" s="135">
        <f>IF(N146="zákl. prenesená",J146,0)</f>
        <v>0</v>
      </c>
      <c r="BH146" s="135">
        <f>IF(N146="zníž. prenesená",J146,0)</f>
        <v>0</v>
      </c>
      <c r="BI146" s="135">
        <f>IF(N146="nulová",J146,0)</f>
        <v>0</v>
      </c>
      <c r="BJ146" s="13" t="s">
        <v>114</v>
      </c>
      <c r="BK146" s="135">
        <f>ROUND(I146*H146,2)</f>
        <v>0</v>
      </c>
      <c r="BL146" s="13" t="s">
        <v>113</v>
      </c>
      <c r="BM146" s="134" t="s">
        <v>182</v>
      </c>
    </row>
    <row r="147" spans="2:65" s="11" customFormat="1" ht="25.95" customHeight="1">
      <c r="B147" s="111"/>
      <c r="D147" s="112" t="s">
        <v>68</v>
      </c>
      <c r="E147" s="113" t="s">
        <v>183</v>
      </c>
      <c r="F147" s="113" t="s">
        <v>184</v>
      </c>
      <c r="J147" s="114">
        <f>BK147</f>
        <v>0</v>
      </c>
      <c r="L147" s="111"/>
      <c r="M147" s="115"/>
      <c r="N147" s="116"/>
      <c r="O147" s="116"/>
      <c r="P147" s="117">
        <f>P148</f>
        <v>2.22051</v>
      </c>
      <c r="Q147" s="116"/>
      <c r="R147" s="117">
        <f>R148</f>
        <v>6.923E-2</v>
      </c>
      <c r="S147" s="116"/>
      <c r="T147" s="118">
        <f>T148</f>
        <v>0</v>
      </c>
      <c r="AR147" s="112" t="s">
        <v>114</v>
      </c>
      <c r="AT147" s="119" t="s">
        <v>68</v>
      </c>
      <c r="AU147" s="119" t="s">
        <v>69</v>
      </c>
      <c r="AY147" s="112" t="s">
        <v>106</v>
      </c>
      <c r="BK147" s="120">
        <f>BK148</f>
        <v>0</v>
      </c>
    </row>
    <row r="148" spans="2:65" s="11" customFormat="1" ht="22.95" customHeight="1">
      <c r="B148" s="111"/>
      <c r="D148" s="112" t="s">
        <v>68</v>
      </c>
      <c r="E148" s="121" t="s">
        <v>185</v>
      </c>
      <c r="F148" s="121" t="s">
        <v>186</v>
      </c>
      <c r="J148" s="122">
        <f>BK148</f>
        <v>0</v>
      </c>
      <c r="L148" s="111"/>
      <c r="M148" s="115"/>
      <c r="N148" s="116"/>
      <c r="O148" s="116"/>
      <c r="P148" s="117">
        <f>SUM(P149:P154)</f>
        <v>2.22051</v>
      </c>
      <c r="Q148" s="116"/>
      <c r="R148" s="117">
        <f>SUM(R149:R154)</f>
        <v>6.923E-2</v>
      </c>
      <c r="S148" s="116"/>
      <c r="T148" s="118">
        <f>SUM(T149:T154)</f>
        <v>0</v>
      </c>
      <c r="AR148" s="112" t="s">
        <v>114</v>
      </c>
      <c r="AT148" s="119" t="s">
        <v>68</v>
      </c>
      <c r="AU148" s="119" t="s">
        <v>74</v>
      </c>
      <c r="AY148" s="112" t="s">
        <v>106</v>
      </c>
      <c r="BK148" s="120">
        <f>SUM(BK149:BK154)</f>
        <v>0</v>
      </c>
    </row>
    <row r="149" spans="2:65" s="1" customFormat="1" ht="16.5" customHeight="1">
      <c r="B149" s="123"/>
      <c r="C149" s="124" t="s">
        <v>187</v>
      </c>
      <c r="D149" s="124" t="s">
        <v>108</v>
      </c>
      <c r="E149" s="125" t="s">
        <v>188</v>
      </c>
      <c r="F149" s="126" t="s">
        <v>189</v>
      </c>
      <c r="G149" s="127" t="s">
        <v>190</v>
      </c>
      <c r="H149" s="128">
        <v>1</v>
      </c>
      <c r="I149" s="129"/>
      <c r="J149" s="129">
        <f t="shared" ref="J149:J154" si="10">ROUND(I149*H149,2)</f>
        <v>0</v>
      </c>
      <c r="K149" s="126" t="s">
        <v>112</v>
      </c>
      <c r="L149" s="25"/>
      <c r="M149" s="130" t="s">
        <v>1</v>
      </c>
      <c r="N149" s="131" t="s">
        <v>35</v>
      </c>
      <c r="O149" s="132">
        <v>1.9715100000000001</v>
      </c>
      <c r="P149" s="132">
        <f t="shared" ref="P149:P154" si="11">O149*H149</f>
        <v>1.9715100000000001</v>
      </c>
      <c r="Q149" s="132">
        <v>1.9640000000000001E-2</v>
      </c>
      <c r="R149" s="132">
        <f t="shared" ref="R149:R154" si="12">Q149*H149</f>
        <v>1.9640000000000001E-2</v>
      </c>
      <c r="S149" s="132">
        <v>0</v>
      </c>
      <c r="T149" s="133">
        <f t="shared" ref="T149:T154" si="13">S149*H149</f>
        <v>0</v>
      </c>
      <c r="AR149" s="134" t="s">
        <v>178</v>
      </c>
      <c r="AT149" s="134" t="s">
        <v>108</v>
      </c>
      <c r="AU149" s="134" t="s">
        <v>114</v>
      </c>
      <c r="AY149" s="13" t="s">
        <v>106</v>
      </c>
      <c r="BE149" s="135">
        <f t="shared" ref="BE149:BE154" si="14">IF(N149="základná",J149,0)</f>
        <v>0</v>
      </c>
      <c r="BF149" s="135">
        <f t="shared" ref="BF149:BF154" si="15">IF(N149="znížená",J149,0)</f>
        <v>0</v>
      </c>
      <c r="BG149" s="135">
        <f t="shared" ref="BG149:BG154" si="16">IF(N149="zákl. prenesená",J149,0)</f>
        <v>0</v>
      </c>
      <c r="BH149" s="135">
        <f t="shared" ref="BH149:BH154" si="17">IF(N149="zníž. prenesená",J149,0)</f>
        <v>0</v>
      </c>
      <c r="BI149" s="135">
        <f t="shared" ref="BI149:BI154" si="18">IF(N149="nulová",J149,0)</f>
        <v>0</v>
      </c>
      <c r="BJ149" s="13" t="s">
        <v>114</v>
      </c>
      <c r="BK149" s="135">
        <f t="shared" ref="BK149:BK154" si="19">ROUND(I149*H149,2)</f>
        <v>0</v>
      </c>
      <c r="BL149" s="13" t="s">
        <v>178</v>
      </c>
      <c r="BM149" s="134" t="s">
        <v>191</v>
      </c>
    </row>
    <row r="150" spans="2:65" s="1" customFormat="1" ht="16.5" customHeight="1">
      <c r="B150" s="123"/>
      <c r="C150" s="136" t="s">
        <v>192</v>
      </c>
      <c r="D150" s="136" t="s">
        <v>148</v>
      </c>
      <c r="E150" s="137" t="s">
        <v>193</v>
      </c>
      <c r="F150" s="138" t="s">
        <v>194</v>
      </c>
      <c r="G150" s="139" t="s">
        <v>154</v>
      </c>
      <c r="H150" s="140">
        <v>1</v>
      </c>
      <c r="I150" s="141"/>
      <c r="J150" s="141">
        <f t="shared" si="10"/>
        <v>0</v>
      </c>
      <c r="K150" s="138" t="s">
        <v>1</v>
      </c>
      <c r="L150" s="142"/>
      <c r="M150" s="143" t="s">
        <v>1</v>
      </c>
      <c r="N150" s="144" t="s">
        <v>35</v>
      </c>
      <c r="O150" s="132">
        <v>0</v>
      </c>
      <c r="P150" s="132">
        <f t="shared" si="11"/>
        <v>0</v>
      </c>
      <c r="Q150" s="132">
        <v>1.6E-2</v>
      </c>
      <c r="R150" s="132">
        <f t="shared" si="12"/>
        <v>1.6E-2</v>
      </c>
      <c r="S150" s="132">
        <v>0</v>
      </c>
      <c r="T150" s="133">
        <f t="shared" si="13"/>
        <v>0</v>
      </c>
      <c r="AR150" s="134" t="s">
        <v>195</v>
      </c>
      <c r="AT150" s="134" t="s">
        <v>148</v>
      </c>
      <c r="AU150" s="134" t="s">
        <v>114</v>
      </c>
      <c r="AY150" s="13" t="s">
        <v>106</v>
      </c>
      <c r="BE150" s="135">
        <f t="shared" si="14"/>
        <v>0</v>
      </c>
      <c r="BF150" s="135">
        <f t="shared" si="15"/>
        <v>0</v>
      </c>
      <c r="BG150" s="135">
        <f t="shared" si="16"/>
        <v>0</v>
      </c>
      <c r="BH150" s="135">
        <f t="shared" si="17"/>
        <v>0</v>
      </c>
      <c r="BI150" s="135">
        <f t="shared" si="18"/>
        <v>0</v>
      </c>
      <c r="BJ150" s="13" t="s">
        <v>114</v>
      </c>
      <c r="BK150" s="135">
        <f t="shared" si="19"/>
        <v>0</v>
      </c>
      <c r="BL150" s="13" t="s">
        <v>178</v>
      </c>
      <c r="BM150" s="134" t="s">
        <v>196</v>
      </c>
    </row>
    <row r="151" spans="2:65" s="1" customFormat="1" ht="24" customHeight="1">
      <c r="B151" s="123"/>
      <c r="C151" s="136" t="s">
        <v>197</v>
      </c>
      <c r="D151" s="136" t="s">
        <v>148</v>
      </c>
      <c r="E151" s="137" t="s">
        <v>198</v>
      </c>
      <c r="F151" s="138" t="s">
        <v>199</v>
      </c>
      <c r="G151" s="139" t="s">
        <v>154</v>
      </c>
      <c r="H151" s="140">
        <v>1</v>
      </c>
      <c r="I151" s="149"/>
      <c r="J151" s="141">
        <f t="shared" si="10"/>
        <v>0</v>
      </c>
      <c r="K151" s="138" t="s">
        <v>112</v>
      </c>
      <c r="L151" s="142"/>
      <c r="M151" s="143" t="s">
        <v>1</v>
      </c>
      <c r="N151" s="144" t="s">
        <v>35</v>
      </c>
      <c r="O151" s="132">
        <v>0</v>
      </c>
      <c r="P151" s="132">
        <f t="shared" si="11"/>
        <v>0</v>
      </c>
      <c r="Q151" s="132">
        <v>3.3000000000000002E-2</v>
      </c>
      <c r="R151" s="132">
        <f t="shared" si="12"/>
        <v>3.3000000000000002E-2</v>
      </c>
      <c r="S151" s="132">
        <v>0</v>
      </c>
      <c r="T151" s="133">
        <f t="shared" si="13"/>
        <v>0</v>
      </c>
      <c r="AR151" s="134" t="s">
        <v>195</v>
      </c>
      <c r="AT151" s="134" t="s">
        <v>148</v>
      </c>
      <c r="AU151" s="134" t="s">
        <v>114</v>
      </c>
      <c r="AY151" s="13" t="s">
        <v>106</v>
      </c>
      <c r="BE151" s="135">
        <f t="shared" si="14"/>
        <v>0</v>
      </c>
      <c r="BF151" s="135">
        <f t="shared" si="15"/>
        <v>0</v>
      </c>
      <c r="BG151" s="135">
        <f t="shared" si="16"/>
        <v>0</v>
      </c>
      <c r="BH151" s="135">
        <f t="shared" si="17"/>
        <v>0</v>
      </c>
      <c r="BI151" s="135">
        <f t="shared" si="18"/>
        <v>0</v>
      </c>
      <c r="BJ151" s="13" t="s">
        <v>114</v>
      </c>
      <c r="BK151" s="135">
        <f t="shared" si="19"/>
        <v>0</v>
      </c>
      <c r="BL151" s="13" t="s">
        <v>178</v>
      </c>
      <c r="BM151" s="134" t="s">
        <v>200</v>
      </c>
    </row>
    <row r="152" spans="2:65" s="1" customFormat="1" ht="24" customHeight="1">
      <c r="B152" s="123"/>
      <c r="C152" s="124" t="s">
        <v>7</v>
      </c>
      <c r="D152" s="124" t="s">
        <v>108</v>
      </c>
      <c r="E152" s="125" t="s">
        <v>201</v>
      </c>
      <c r="F152" s="126" t="s">
        <v>202</v>
      </c>
      <c r="G152" s="127" t="s">
        <v>154</v>
      </c>
      <c r="H152" s="128">
        <v>1</v>
      </c>
      <c r="I152" s="129"/>
      <c r="J152" s="129">
        <f t="shared" si="10"/>
        <v>0</v>
      </c>
      <c r="K152" s="126" t="s">
        <v>112</v>
      </c>
      <c r="L152" s="25"/>
      <c r="M152" s="130" t="s">
        <v>1</v>
      </c>
      <c r="N152" s="131" t="s">
        <v>35</v>
      </c>
      <c r="O152" s="132">
        <v>0.249</v>
      </c>
      <c r="P152" s="132">
        <f t="shared" si="11"/>
        <v>0.249</v>
      </c>
      <c r="Q152" s="132">
        <v>0</v>
      </c>
      <c r="R152" s="132">
        <f t="shared" si="12"/>
        <v>0</v>
      </c>
      <c r="S152" s="132">
        <v>0</v>
      </c>
      <c r="T152" s="133">
        <f t="shared" si="13"/>
        <v>0</v>
      </c>
      <c r="AR152" s="134" t="s">
        <v>178</v>
      </c>
      <c r="AT152" s="134" t="s">
        <v>108</v>
      </c>
      <c r="AU152" s="134" t="s">
        <v>114</v>
      </c>
      <c r="AY152" s="13" t="s">
        <v>106</v>
      </c>
      <c r="BE152" s="135">
        <f t="shared" si="14"/>
        <v>0</v>
      </c>
      <c r="BF152" s="135">
        <f t="shared" si="15"/>
        <v>0</v>
      </c>
      <c r="BG152" s="135">
        <f t="shared" si="16"/>
        <v>0</v>
      </c>
      <c r="BH152" s="135">
        <f t="shared" si="17"/>
        <v>0</v>
      </c>
      <c r="BI152" s="135">
        <f t="shared" si="18"/>
        <v>0</v>
      </c>
      <c r="BJ152" s="13" t="s">
        <v>114</v>
      </c>
      <c r="BK152" s="135">
        <f t="shared" si="19"/>
        <v>0</v>
      </c>
      <c r="BL152" s="13" t="s">
        <v>178</v>
      </c>
      <c r="BM152" s="134" t="s">
        <v>203</v>
      </c>
    </row>
    <row r="153" spans="2:65" s="1" customFormat="1" ht="16.5" customHeight="1">
      <c r="B153" s="123"/>
      <c r="C153" s="136" t="s">
        <v>204</v>
      </c>
      <c r="D153" s="136" t="s">
        <v>148</v>
      </c>
      <c r="E153" s="137" t="s">
        <v>205</v>
      </c>
      <c r="F153" s="138" t="s">
        <v>206</v>
      </c>
      <c r="G153" s="139" t="s">
        <v>154</v>
      </c>
      <c r="H153" s="140">
        <v>1</v>
      </c>
      <c r="I153" s="141"/>
      <c r="J153" s="141">
        <f t="shared" si="10"/>
        <v>0</v>
      </c>
      <c r="K153" s="138" t="s">
        <v>1</v>
      </c>
      <c r="L153" s="142"/>
      <c r="M153" s="143" t="s">
        <v>1</v>
      </c>
      <c r="N153" s="144" t="s">
        <v>35</v>
      </c>
      <c r="O153" s="132">
        <v>0</v>
      </c>
      <c r="P153" s="132">
        <f t="shared" si="11"/>
        <v>0</v>
      </c>
      <c r="Q153" s="132">
        <v>5.9000000000000003E-4</v>
      </c>
      <c r="R153" s="132">
        <f t="shared" si="12"/>
        <v>5.9000000000000003E-4</v>
      </c>
      <c r="S153" s="132">
        <v>0</v>
      </c>
      <c r="T153" s="133">
        <f t="shared" si="13"/>
        <v>0</v>
      </c>
      <c r="AR153" s="134" t="s">
        <v>195</v>
      </c>
      <c r="AT153" s="134" t="s">
        <v>148</v>
      </c>
      <c r="AU153" s="134" t="s">
        <v>114</v>
      </c>
      <c r="AY153" s="13" t="s">
        <v>106</v>
      </c>
      <c r="BE153" s="135">
        <f t="shared" si="14"/>
        <v>0</v>
      </c>
      <c r="BF153" s="135">
        <f t="shared" si="15"/>
        <v>0</v>
      </c>
      <c r="BG153" s="135">
        <f t="shared" si="16"/>
        <v>0</v>
      </c>
      <c r="BH153" s="135">
        <f t="shared" si="17"/>
        <v>0</v>
      </c>
      <c r="BI153" s="135">
        <f t="shared" si="18"/>
        <v>0</v>
      </c>
      <c r="BJ153" s="13" t="s">
        <v>114</v>
      </c>
      <c r="BK153" s="135">
        <f t="shared" si="19"/>
        <v>0</v>
      </c>
      <c r="BL153" s="13" t="s">
        <v>178</v>
      </c>
      <c r="BM153" s="134" t="s">
        <v>207</v>
      </c>
    </row>
    <row r="154" spans="2:65" s="1" customFormat="1" ht="24" customHeight="1">
      <c r="B154" s="123"/>
      <c r="C154" s="124" t="s">
        <v>208</v>
      </c>
      <c r="D154" s="124" t="s">
        <v>108</v>
      </c>
      <c r="E154" s="125" t="s">
        <v>209</v>
      </c>
      <c r="F154" s="126" t="s">
        <v>210</v>
      </c>
      <c r="G154" s="127" t="s">
        <v>211</v>
      </c>
      <c r="H154" s="128">
        <v>2.5289999999999999</v>
      </c>
      <c r="I154" s="129"/>
      <c r="J154" s="129">
        <f t="shared" si="10"/>
        <v>0</v>
      </c>
      <c r="K154" s="126" t="s">
        <v>112</v>
      </c>
      <c r="L154" s="25"/>
      <c r="M154" s="130" t="s">
        <v>1</v>
      </c>
      <c r="N154" s="131" t="s">
        <v>35</v>
      </c>
      <c r="O154" s="132">
        <v>0</v>
      </c>
      <c r="P154" s="132">
        <f t="shared" si="11"/>
        <v>0</v>
      </c>
      <c r="Q154" s="132">
        <v>0</v>
      </c>
      <c r="R154" s="132">
        <f t="shared" si="12"/>
        <v>0</v>
      </c>
      <c r="S154" s="132">
        <v>0</v>
      </c>
      <c r="T154" s="133">
        <f t="shared" si="13"/>
        <v>0</v>
      </c>
      <c r="AR154" s="134" t="s">
        <v>178</v>
      </c>
      <c r="AT154" s="134" t="s">
        <v>108</v>
      </c>
      <c r="AU154" s="134" t="s">
        <v>114</v>
      </c>
      <c r="AY154" s="13" t="s">
        <v>106</v>
      </c>
      <c r="BE154" s="135">
        <f t="shared" si="14"/>
        <v>0</v>
      </c>
      <c r="BF154" s="135">
        <f t="shared" si="15"/>
        <v>0</v>
      </c>
      <c r="BG154" s="135">
        <f t="shared" si="16"/>
        <v>0</v>
      </c>
      <c r="BH154" s="135">
        <f t="shared" si="17"/>
        <v>0</v>
      </c>
      <c r="BI154" s="135">
        <f t="shared" si="18"/>
        <v>0</v>
      </c>
      <c r="BJ154" s="13" t="s">
        <v>114</v>
      </c>
      <c r="BK154" s="135">
        <f t="shared" si="19"/>
        <v>0</v>
      </c>
      <c r="BL154" s="13" t="s">
        <v>178</v>
      </c>
      <c r="BM154" s="134" t="s">
        <v>212</v>
      </c>
    </row>
    <row r="155" spans="2:65" s="11" customFormat="1" ht="25.95" customHeight="1">
      <c r="B155" s="111"/>
      <c r="D155" s="112" t="s">
        <v>68</v>
      </c>
      <c r="E155" s="113" t="s">
        <v>148</v>
      </c>
      <c r="F155" s="113" t="s">
        <v>213</v>
      </c>
      <c r="J155" s="114">
        <f>BK155</f>
        <v>0</v>
      </c>
      <c r="L155" s="111"/>
      <c r="M155" s="115"/>
      <c r="N155" s="116"/>
      <c r="O155" s="116"/>
      <c r="P155" s="117">
        <f>P156+P163</f>
        <v>1.0844999999999998</v>
      </c>
      <c r="Q155" s="116"/>
      <c r="R155" s="117">
        <f>R156+R163</f>
        <v>2.4832499999999998E-3</v>
      </c>
      <c r="S155" s="116"/>
      <c r="T155" s="118">
        <f>T156+T163</f>
        <v>0</v>
      </c>
      <c r="AR155" s="112" t="s">
        <v>119</v>
      </c>
      <c r="AT155" s="119" t="s">
        <v>68</v>
      </c>
      <c r="AU155" s="119" t="s">
        <v>69</v>
      </c>
      <c r="AY155" s="112" t="s">
        <v>106</v>
      </c>
      <c r="BK155" s="120">
        <f>BK156+BK163</f>
        <v>0</v>
      </c>
    </row>
    <row r="156" spans="2:65" s="11" customFormat="1" ht="22.95" customHeight="1">
      <c r="B156" s="111"/>
      <c r="D156" s="112" t="s">
        <v>68</v>
      </c>
      <c r="E156" s="121" t="s">
        <v>214</v>
      </c>
      <c r="F156" s="121" t="s">
        <v>215</v>
      </c>
      <c r="J156" s="122">
        <f>BK156</f>
        <v>0</v>
      </c>
      <c r="L156" s="111"/>
      <c r="M156" s="115"/>
      <c r="N156" s="116"/>
      <c r="O156" s="116"/>
      <c r="P156" s="117">
        <f>SUM(P157:P162)</f>
        <v>0.75871999999999995</v>
      </c>
      <c r="Q156" s="116"/>
      <c r="R156" s="117">
        <f>SUM(R157:R162)</f>
        <v>2.4832499999999998E-3</v>
      </c>
      <c r="S156" s="116"/>
      <c r="T156" s="118">
        <f>SUM(T157:T162)</f>
        <v>0</v>
      </c>
      <c r="AR156" s="112" t="s">
        <v>119</v>
      </c>
      <c r="AT156" s="119" t="s">
        <v>68</v>
      </c>
      <c r="AU156" s="119" t="s">
        <v>74</v>
      </c>
      <c r="AY156" s="112" t="s">
        <v>106</v>
      </c>
      <c r="BK156" s="120">
        <f>SUM(BK157:BK162)</f>
        <v>0</v>
      </c>
    </row>
    <row r="157" spans="2:65" s="1" customFormat="1" ht="16.5" customHeight="1">
      <c r="B157" s="123"/>
      <c r="C157" s="124" t="s">
        <v>216</v>
      </c>
      <c r="D157" s="124" t="s">
        <v>108</v>
      </c>
      <c r="E157" s="125" t="s">
        <v>217</v>
      </c>
      <c r="F157" s="126" t="s">
        <v>218</v>
      </c>
      <c r="G157" s="127" t="s">
        <v>145</v>
      </c>
      <c r="H157" s="128">
        <v>1.5</v>
      </c>
      <c r="I157" s="129"/>
      <c r="J157" s="129">
        <f t="shared" ref="J157:J162" si="20">ROUND(I157*H157,2)</f>
        <v>0</v>
      </c>
      <c r="K157" s="126" t="s">
        <v>112</v>
      </c>
      <c r="L157" s="25"/>
      <c r="M157" s="130" t="s">
        <v>1</v>
      </c>
      <c r="N157" s="131" t="s">
        <v>35</v>
      </c>
      <c r="O157" s="132">
        <v>0.14448</v>
      </c>
      <c r="P157" s="132">
        <f t="shared" ref="P157:P162" si="21">O157*H157</f>
        <v>0.21672</v>
      </c>
      <c r="Q157" s="132">
        <v>0</v>
      </c>
      <c r="R157" s="132">
        <f t="shared" ref="R157:R162" si="22">Q157*H157</f>
        <v>0</v>
      </c>
      <c r="S157" s="132">
        <v>0</v>
      </c>
      <c r="T157" s="133">
        <f t="shared" ref="T157:T162" si="23">S157*H157</f>
        <v>0</v>
      </c>
      <c r="AR157" s="134" t="s">
        <v>219</v>
      </c>
      <c r="AT157" s="134" t="s">
        <v>108</v>
      </c>
      <c r="AU157" s="134" t="s">
        <v>114</v>
      </c>
      <c r="AY157" s="13" t="s">
        <v>106</v>
      </c>
      <c r="BE157" s="135">
        <f t="shared" ref="BE157:BE162" si="24">IF(N157="základná",J157,0)</f>
        <v>0</v>
      </c>
      <c r="BF157" s="135">
        <f t="shared" ref="BF157:BF162" si="25">IF(N157="znížená",J157,0)</f>
        <v>0</v>
      </c>
      <c r="BG157" s="135">
        <f t="shared" ref="BG157:BG162" si="26">IF(N157="zákl. prenesená",J157,0)</f>
        <v>0</v>
      </c>
      <c r="BH157" s="135">
        <f t="shared" ref="BH157:BH162" si="27">IF(N157="zníž. prenesená",J157,0)</f>
        <v>0</v>
      </c>
      <c r="BI157" s="135">
        <f t="shared" ref="BI157:BI162" si="28">IF(N157="nulová",J157,0)</f>
        <v>0</v>
      </c>
      <c r="BJ157" s="13" t="s">
        <v>114</v>
      </c>
      <c r="BK157" s="135">
        <f t="shared" ref="BK157:BK162" si="29">ROUND(I157*H157,2)</f>
        <v>0</v>
      </c>
      <c r="BL157" s="13" t="s">
        <v>219</v>
      </c>
      <c r="BM157" s="134" t="s">
        <v>220</v>
      </c>
    </row>
    <row r="158" spans="2:65" s="1" customFormat="1" ht="24" customHeight="1">
      <c r="B158" s="123"/>
      <c r="C158" s="136" t="s">
        <v>221</v>
      </c>
      <c r="D158" s="136" t="s">
        <v>148</v>
      </c>
      <c r="E158" s="137" t="s">
        <v>222</v>
      </c>
      <c r="F158" s="138" t="s">
        <v>223</v>
      </c>
      <c r="G158" s="139" t="s">
        <v>145</v>
      </c>
      <c r="H158" s="140">
        <v>1.5</v>
      </c>
      <c r="I158" s="141"/>
      <c r="J158" s="141">
        <f t="shared" si="20"/>
        <v>0</v>
      </c>
      <c r="K158" s="138" t="s">
        <v>112</v>
      </c>
      <c r="L158" s="142"/>
      <c r="M158" s="143" t="s">
        <v>1</v>
      </c>
      <c r="N158" s="144" t="s">
        <v>35</v>
      </c>
      <c r="O158" s="132">
        <v>0</v>
      </c>
      <c r="P158" s="132">
        <f t="shared" si="21"/>
        <v>0</v>
      </c>
      <c r="Q158" s="132">
        <v>1.0499999999999999E-3</v>
      </c>
      <c r="R158" s="132">
        <f t="shared" si="22"/>
        <v>1.575E-3</v>
      </c>
      <c r="S158" s="132">
        <v>0</v>
      </c>
      <c r="T158" s="133">
        <f t="shared" si="23"/>
        <v>0</v>
      </c>
      <c r="AR158" s="134" t="s">
        <v>224</v>
      </c>
      <c r="AT158" s="134" t="s">
        <v>148</v>
      </c>
      <c r="AU158" s="134" t="s">
        <v>114</v>
      </c>
      <c r="AY158" s="13" t="s">
        <v>106</v>
      </c>
      <c r="BE158" s="135">
        <f t="shared" si="24"/>
        <v>0</v>
      </c>
      <c r="BF158" s="135">
        <f t="shared" si="25"/>
        <v>0</v>
      </c>
      <c r="BG158" s="135">
        <f t="shared" si="26"/>
        <v>0</v>
      </c>
      <c r="BH158" s="135">
        <f t="shared" si="27"/>
        <v>0</v>
      </c>
      <c r="BI158" s="135">
        <f t="shared" si="28"/>
        <v>0</v>
      </c>
      <c r="BJ158" s="13" t="s">
        <v>114</v>
      </c>
      <c r="BK158" s="135">
        <f t="shared" si="29"/>
        <v>0</v>
      </c>
      <c r="BL158" s="13" t="s">
        <v>224</v>
      </c>
      <c r="BM158" s="134" t="s">
        <v>225</v>
      </c>
    </row>
    <row r="159" spans="2:65" s="1" customFormat="1" ht="24" customHeight="1">
      <c r="B159" s="123"/>
      <c r="C159" s="124" t="s">
        <v>226</v>
      </c>
      <c r="D159" s="124" t="s">
        <v>108</v>
      </c>
      <c r="E159" s="125" t="s">
        <v>227</v>
      </c>
      <c r="F159" s="126" t="s">
        <v>228</v>
      </c>
      <c r="G159" s="127" t="s">
        <v>154</v>
      </c>
      <c r="H159" s="128">
        <v>1</v>
      </c>
      <c r="I159" s="129"/>
      <c r="J159" s="129">
        <f t="shared" si="20"/>
        <v>0</v>
      </c>
      <c r="K159" s="126" t="s">
        <v>112</v>
      </c>
      <c r="L159" s="25"/>
      <c r="M159" s="130" t="s">
        <v>1</v>
      </c>
      <c r="N159" s="131" t="s">
        <v>35</v>
      </c>
      <c r="O159" s="132">
        <v>0.41199999999999998</v>
      </c>
      <c r="P159" s="132">
        <f t="shared" si="21"/>
        <v>0.41199999999999998</v>
      </c>
      <c r="Q159" s="132">
        <v>0</v>
      </c>
      <c r="R159" s="132">
        <f t="shared" si="22"/>
        <v>0</v>
      </c>
      <c r="S159" s="132">
        <v>0</v>
      </c>
      <c r="T159" s="133">
        <f t="shared" si="23"/>
        <v>0</v>
      </c>
      <c r="AR159" s="134" t="s">
        <v>219</v>
      </c>
      <c r="AT159" s="134" t="s">
        <v>108</v>
      </c>
      <c r="AU159" s="134" t="s">
        <v>114</v>
      </c>
      <c r="AY159" s="13" t="s">
        <v>106</v>
      </c>
      <c r="BE159" s="135">
        <f t="shared" si="24"/>
        <v>0</v>
      </c>
      <c r="BF159" s="135">
        <f t="shared" si="25"/>
        <v>0</v>
      </c>
      <c r="BG159" s="135">
        <f t="shared" si="26"/>
        <v>0</v>
      </c>
      <c r="BH159" s="135">
        <f t="shared" si="27"/>
        <v>0</v>
      </c>
      <c r="BI159" s="135">
        <f t="shared" si="28"/>
        <v>0</v>
      </c>
      <c r="BJ159" s="13" t="s">
        <v>114</v>
      </c>
      <c r="BK159" s="135">
        <f t="shared" si="29"/>
        <v>0</v>
      </c>
      <c r="BL159" s="13" t="s">
        <v>219</v>
      </c>
      <c r="BM159" s="134" t="s">
        <v>229</v>
      </c>
    </row>
    <row r="160" spans="2:65" s="1" customFormat="1" ht="36" customHeight="1">
      <c r="B160" s="123"/>
      <c r="C160" s="136" t="s">
        <v>230</v>
      </c>
      <c r="D160" s="136" t="s">
        <v>148</v>
      </c>
      <c r="E160" s="137" t="s">
        <v>231</v>
      </c>
      <c r="F160" s="138" t="s">
        <v>232</v>
      </c>
      <c r="G160" s="139" t="s">
        <v>154</v>
      </c>
      <c r="H160" s="140">
        <v>1.0149999999999999</v>
      </c>
      <c r="I160" s="141"/>
      <c r="J160" s="141">
        <f t="shared" si="20"/>
        <v>0</v>
      </c>
      <c r="K160" s="138" t="s">
        <v>112</v>
      </c>
      <c r="L160" s="142"/>
      <c r="M160" s="143" t="s">
        <v>1</v>
      </c>
      <c r="N160" s="144" t="s">
        <v>35</v>
      </c>
      <c r="O160" s="132">
        <v>0</v>
      </c>
      <c r="P160" s="132">
        <f t="shared" si="21"/>
        <v>0</v>
      </c>
      <c r="Q160" s="132">
        <v>5.5000000000000003E-4</v>
      </c>
      <c r="R160" s="132">
        <f t="shared" si="22"/>
        <v>5.5824999999999994E-4</v>
      </c>
      <c r="S160" s="132">
        <v>0</v>
      </c>
      <c r="T160" s="133">
        <f t="shared" si="23"/>
        <v>0</v>
      </c>
      <c r="AR160" s="134" t="s">
        <v>224</v>
      </c>
      <c r="AT160" s="134" t="s">
        <v>148</v>
      </c>
      <c r="AU160" s="134" t="s">
        <v>114</v>
      </c>
      <c r="AY160" s="13" t="s">
        <v>106</v>
      </c>
      <c r="BE160" s="135">
        <f t="shared" si="24"/>
        <v>0</v>
      </c>
      <c r="BF160" s="135">
        <f t="shared" si="25"/>
        <v>0</v>
      </c>
      <c r="BG160" s="135">
        <f t="shared" si="26"/>
        <v>0</v>
      </c>
      <c r="BH160" s="135">
        <f t="shared" si="27"/>
        <v>0</v>
      </c>
      <c r="BI160" s="135">
        <f t="shared" si="28"/>
        <v>0</v>
      </c>
      <c r="BJ160" s="13" t="s">
        <v>114</v>
      </c>
      <c r="BK160" s="135">
        <f t="shared" si="29"/>
        <v>0</v>
      </c>
      <c r="BL160" s="13" t="s">
        <v>224</v>
      </c>
      <c r="BM160" s="134" t="s">
        <v>233</v>
      </c>
    </row>
    <row r="161" spans="2:65" s="1" customFormat="1" ht="24" customHeight="1">
      <c r="B161" s="123"/>
      <c r="C161" s="124" t="s">
        <v>234</v>
      </c>
      <c r="D161" s="124" t="s">
        <v>108</v>
      </c>
      <c r="E161" s="125" t="s">
        <v>235</v>
      </c>
      <c r="F161" s="126" t="s">
        <v>236</v>
      </c>
      <c r="G161" s="127" t="s">
        <v>154</v>
      </c>
      <c r="H161" s="128">
        <v>1</v>
      </c>
      <c r="I161" s="129"/>
      <c r="J161" s="129">
        <f t="shared" si="20"/>
        <v>0</v>
      </c>
      <c r="K161" s="126" t="s">
        <v>112</v>
      </c>
      <c r="L161" s="25"/>
      <c r="M161" s="130" t="s">
        <v>1</v>
      </c>
      <c r="N161" s="131" t="s">
        <v>35</v>
      </c>
      <c r="O161" s="132">
        <v>0.13</v>
      </c>
      <c r="P161" s="132">
        <f t="shared" si="21"/>
        <v>0.13</v>
      </c>
      <c r="Q161" s="132">
        <v>0</v>
      </c>
      <c r="R161" s="132">
        <f t="shared" si="22"/>
        <v>0</v>
      </c>
      <c r="S161" s="132">
        <v>0</v>
      </c>
      <c r="T161" s="133">
        <f t="shared" si="23"/>
        <v>0</v>
      </c>
      <c r="AR161" s="134" t="s">
        <v>219</v>
      </c>
      <c r="AT161" s="134" t="s">
        <v>108</v>
      </c>
      <c r="AU161" s="134" t="s">
        <v>114</v>
      </c>
      <c r="AY161" s="13" t="s">
        <v>106</v>
      </c>
      <c r="BE161" s="135">
        <f t="shared" si="24"/>
        <v>0</v>
      </c>
      <c r="BF161" s="135">
        <f t="shared" si="25"/>
        <v>0</v>
      </c>
      <c r="BG161" s="135">
        <f t="shared" si="26"/>
        <v>0</v>
      </c>
      <c r="BH161" s="135">
        <f t="shared" si="27"/>
        <v>0</v>
      </c>
      <c r="BI161" s="135">
        <f t="shared" si="28"/>
        <v>0</v>
      </c>
      <c r="BJ161" s="13" t="s">
        <v>114</v>
      </c>
      <c r="BK161" s="135">
        <f t="shared" si="29"/>
        <v>0</v>
      </c>
      <c r="BL161" s="13" t="s">
        <v>219</v>
      </c>
      <c r="BM161" s="134" t="s">
        <v>237</v>
      </c>
    </row>
    <row r="162" spans="2:65" s="1" customFormat="1" ht="24" customHeight="1">
      <c r="B162" s="123"/>
      <c r="C162" s="136" t="s">
        <v>238</v>
      </c>
      <c r="D162" s="136" t="s">
        <v>148</v>
      </c>
      <c r="E162" s="137" t="s">
        <v>239</v>
      </c>
      <c r="F162" s="138" t="s">
        <v>240</v>
      </c>
      <c r="G162" s="139" t="s">
        <v>154</v>
      </c>
      <c r="H162" s="140">
        <v>1</v>
      </c>
      <c r="I162" s="141"/>
      <c r="J162" s="141">
        <f t="shared" si="20"/>
        <v>0</v>
      </c>
      <c r="K162" s="138" t="s">
        <v>112</v>
      </c>
      <c r="L162" s="142"/>
      <c r="M162" s="143" t="s">
        <v>1</v>
      </c>
      <c r="N162" s="144" t="s">
        <v>35</v>
      </c>
      <c r="O162" s="132">
        <v>0</v>
      </c>
      <c r="P162" s="132">
        <f t="shared" si="21"/>
        <v>0</v>
      </c>
      <c r="Q162" s="132">
        <v>3.5E-4</v>
      </c>
      <c r="R162" s="132">
        <f t="shared" si="22"/>
        <v>3.5E-4</v>
      </c>
      <c r="S162" s="132">
        <v>0</v>
      </c>
      <c r="T162" s="133">
        <f t="shared" si="23"/>
        <v>0</v>
      </c>
      <c r="AR162" s="134" t="s">
        <v>224</v>
      </c>
      <c r="AT162" s="134" t="s">
        <v>148</v>
      </c>
      <c r="AU162" s="134" t="s">
        <v>114</v>
      </c>
      <c r="AY162" s="13" t="s">
        <v>106</v>
      </c>
      <c r="BE162" s="135">
        <f t="shared" si="24"/>
        <v>0</v>
      </c>
      <c r="BF162" s="135">
        <f t="shared" si="25"/>
        <v>0</v>
      </c>
      <c r="BG162" s="135">
        <f t="shared" si="26"/>
        <v>0</v>
      </c>
      <c r="BH162" s="135">
        <f t="shared" si="27"/>
        <v>0</v>
      </c>
      <c r="BI162" s="135">
        <f t="shared" si="28"/>
        <v>0</v>
      </c>
      <c r="BJ162" s="13" t="s">
        <v>114</v>
      </c>
      <c r="BK162" s="135">
        <f t="shared" si="29"/>
        <v>0</v>
      </c>
      <c r="BL162" s="13" t="s">
        <v>224</v>
      </c>
      <c r="BM162" s="134" t="s">
        <v>241</v>
      </c>
    </row>
    <row r="163" spans="2:65" s="11" customFormat="1" ht="22.95" customHeight="1">
      <c r="B163" s="111"/>
      <c r="D163" s="112" t="s">
        <v>68</v>
      </c>
      <c r="E163" s="121" t="s">
        <v>242</v>
      </c>
      <c r="F163" s="121" t="s">
        <v>243</v>
      </c>
      <c r="J163" s="122">
        <f>BK163</f>
        <v>0</v>
      </c>
      <c r="L163" s="111"/>
      <c r="M163" s="115"/>
      <c r="N163" s="116"/>
      <c r="O163" s="116"/>
      <c r="P163" s="117">
        <f>SUM(P164:P165)</f>
        <v>0.32577999999999996</v>
      </c>
      <c r="Q163" s="116"/>
      <c r="R163" s="117">
        <f>SUM(R164:R165)</f>
        <v>0</v>
      </c>
      <c r="S163" s="116"/>
      <c r="T163" s="118">
        <f>SUM(T164:T165)</f>
        <v>0</v>
      </c>
      <c r="AR163" s="112" t="s">
        <v>119</v>
      </c>
      <c r="AT163" s="119" t="s">
        <v>68</v>
      </c>
      <c r="AU163" s="119" t="s">
        <v>74</v>
      </c>
      <c r="AY163" s="112" t="s">
        <v>106</v>
      </c>
      <c r="BK163" s="120">
        <f>SUM(BK164:BK165)</f>
        <v>0</v>
      </c>
    </row>
    <row r="164" spans="2:65" s="1" customFormat="1" ht="16.5" customHeight="1">
      <c r="B164" s="123"/>
      <c r="C164" s="124" t="s">
        <v>244</v>
      </c>
      <c r="D164" s="124" t="s">
        <v>108</v>
      </c>
      <c r="E164" s="125" t="s">
        <v>245</v>
      </c>
      <c r="F164" s="126" t="s">
        <v>246</v>
      </c>
      <c r="G164" s="127" t="s">
        <v>111</v>
      </c>
      <c r="H164" s="128">
        <v>0.7</v>
      </c>
      <c r="I164" s="129"/>
      <c r="J164" s="129">
        <f>ROUND(I164*H164,2)</f>
        <v>0</v>
      </c>
      <c r="K164" s="126" t="s">
        <v>112</v>
      </c>
      <c r="L164" s="25"/>
      <c r="M164" s="130" t="s">
        <v>1</v>
      </c>
      <c r="N164" s="131" t="s">
        <v>35</v>
      </c>
      <c r="O164" s="132">
        <v>0.46539999999999998</v>
      </c>
      <c r="P164" s="132">
        <f>O164*H164</f>
        <v>0.32577999999999996</v>
      </c>
      <c r="Q164" s="132">
        <v>0</v>
      </c>
      <c r="R164" s="132">
        <f>Q164*H164</f>
        <v>0</v>
      </c>
      <c r="S164" s="132">
        <v>0</v>
      </c>
      <c r="T164" s="133">
        <f>S164*H164</f>
        <v>0</v>
      </c>
      <c r="AR164" s="134" t="s">
        <v>219</v>
      </c>
      <c r="AT164" s="134" t="s">
        <v>108</v>
      </c>
      <c r="AU164" s="134" t="s">
        <v>114</v>
      </c>
      <c r="AY164" s="13" t="s">
        <v>106</v>
      </c>
      <c r="BE164" s="135">
        <f>IF(N164="základná",J164,0)</f>
        <v>0</v>
      </c>
      <c r="BF164" s="135">
        <f>IF(N164="znížená",J164,0)</f>
        <v>0</v>
      </c>
      <c r="BG164" s="135">
        <f>IF(N164="zákl. prenesená",J164,0)</f>
        <v>0</v>
      </c>
      <c r="BH164" s="135">
        <f>IF(N164="zníž. prenesená",J164,0)</f>
        <v>0</v>
      </c>
      <c r="BI164" s="135">
        <f>IF(N164="nulová",J164,0)</f>
        <v>0</v>
      </c>
      <c r="BJ164" s="13" t="s">
        <v>114</v>
      </c>
      <c r="BK164" s="135">
        <f>ROUND(I164*H164,2)</f>
        <v>0</v>
      </c>
      <c r="BL164" s="13" t="s">
        <v>219</v>
      </c>
      <c r="BM164" s="134" t="s">
        <v>247</v>
      </c>
    </row>
    <row r="165" spans="2:65" s="1" customFormat="1" ht="24" customHeight="1">
      <c r="B165" s="123"/>
      <c r="C165" s="124" t="s">
        <v>248</v>
      </c>
      <c r="D165" s="124" t="s">
        <v>108</v>
      </c>
      <c r="E165" s="125" t="s">
        <v>249</v>
      </c>
      <c r="F165" s="126" t="s">
        <v>250</v>
      </c>
      <c r="G165" s="127" t="s">
        <v>111</v>
      </c>
      <c r="H165" s="150">
        <v>0.7</v>
      </c>
      <c r="I165" s="129"/>
      <c r="J165" s="129">
        <f>ROUND(I165*H165,2)</f>
        <v>0</v>
      </c>
      <c r="K165" s="126" t="s">
        <v>112</v>
      </c>
      <c r="L165" s="25"/>
      <c r="M165" s="130" t="s">
        <v>1</v>
      </c>
      <c r="N165" s="131" t="s">
        <v>35</v>
      </c>
      <c r="O165" s="132">
        <v>0</v>
      </c>
      <c r="P165" s="132">
        <f>O165*H165</f>
        <v>0</v>
      </c>
      <c r="Q165" s="132">
        <v>0</v>
      </c>
      <c r="R165" s="132">
        <f>Q165*H165</f>
        <v>0</v>
      </c>
      <c r="S165" s="132">
        <v>0</v>
      </c>
      <c r="T165" s="133">
        <f>S165*H165</f>
        <v>0</v>
      </c>
      <c r="AR165" s="134" t="s">
        <v>219</v>
      </c>
      <c r="AT165" s="134" t="s">
        <v>108</v>
      </c>
      <c r="AU165" s="134" t="s">
        <v>114</v>
      </c>
      <c r="AY165" s="13" t="s">
        <v>106</v>
      </c>
      <c r="BE165" s="135">
        <f>IF(N165="základná",J165,0)</f>
        <v>0</v>
      </c>
      <c r="BF165" s="135">
        <f>IF(N165="znížená",J165,0)</f>
        <v>0</v>
      </c>
      <c r="BG165" s="135">
        <f>IF(N165="zákl. prenesená",J165,0)</f>
        <v>0</v>
      </c>
      <c r="BH165" s="135">
        <f>IF(N165="zníž. prenesená",J165,0)</f>
        <v>0</v>
      </c>
      <c r="BI165" s="135">
        <f>IF(N165="nulová",J165,0)</f>
        <v>0</v>
      </c>
      <c r="BJ165" s="13" t="s">
        <v>114</v>
      </c>
      <c r="BK165" s="135">
        <f>ROUND(I165*H165,2)</f>
        <v>0</v>
      </c>
      <c r="BL165" s="13" t="s">
        <v>219</v>
      </c>
      <c r="BM165" s="134" t="s">
        <v>251</v>
      </c>
    </row>
    <row r="166" spans="2:65" s="11" customFormat="1" ht="25.95" customHeight="1">
      <c r="B166" s="111"/>
      <c r="D166" s="112" t="s">
        <v>68</v>
      </c>
      <c r="E166" s="113" t="s">
        <v>252</v>
      </c>
      <c r="F166" s="113" t="s">
        <v>253</v>
      </c>
      <c r="J166" s="114">
        <f>BK166</f>
        <v>0</v>
      </c>
      <c r="L166" s="111"/>
      <c r="M166" s="115"/>
      <c r="N166" s="116"/>
      <c r="O166" s="116"/>
      <c r="P166" s="117">
        <f>SUM(P167:P169)</f>
        <v>3.18</v>
      </c>
      <c r="Q166" s="116"/>
      <c r="R166" s="117">
        <f>SUM(R167:R169)</f>
        <v>0</v>
      </c>
      <c r="S166" s="116"/>
      <c r="T166" s="118">
        <f>SUM(T167:T169)</f>
        <v>0</v>
      </c>
      <c r="AR166" s="112" t="s">
        <v>113</v>
      </c>
      <c r="AT166" s="119" t="s">
        <v>68</v>
      </c>
      <c r="AU166" s="119" t="s">
        <v>69</v>
      </c>
      <c r="AY166" s="112" t="s">
        <v>106</v>
      </c>
      <c r="BK166" s="120">
        <f>SUM(BK167:BK169)</f>
        <v>0</v>
      </c>
    </row>
    <row r="167" spans="2:65" s="1" customFormat="1" ht="16.5" customHeight="1">
      <c r="B167" s="123"/>
      <c r="C167" s="124" t="s">
        <v>254</v>
      </c>
      <c r="D167" s="124" t="s">
        <v>108</v>
      </c>
      <c r="E167" s="125" t="s">
        <v>255</v>
      </c>
      <c r="F167" s="126" t="s">
        <v>256</v>
      </c>
      <c r="G167" s="127" t="s">
        <v>257</v>
      </c>
      <c r="H167" s="128">
        <v>1</v>
      </c>
      <c r="I167" s="151"/>
      <c r="J167" s="129">
        <f>ROUND(I167*H167,2)</f>
        <v>0</v>
      </c>
      <c r="K167" s="126" t="s">
        <v>112</v>
      </c>
      <c r="L167" s="25"/>
      <c r="M167" s="130" t="s">
        <v>1</v>
      </c>
      <c r="N167" s="131" t="s">
        <v>35</v>
      </c>
      <c r="O167" s="132">
        <v>1.06</v>
      </c>
      <c r="P167" s="132">
        <f>O167*H167</f>
        <v>1.06</v>
      </c>
      <c r="Q167" s="132">
        <v>0</v>
      </c>
      <c r="R167" s="132">
        <f>Q167*H167</f>
        <v>0</v>
      </c>
      <c r="S167" s="132">
        <v>0</v>
      </c>
      <c r="T167" s="133">
        <f>S167*H167</f>
        <v>0</v>
      </c>
      <c r="AR167" s="134" t="s">
        <v>258</v>
      </c>
      <c r="AT167" s="134" t="s">
        <v>108</v>
      </c>
      <c r="AU167" s="134" t="s">
        <v>74</v>
      </c>
      <c r="AY167" s="13" t="s">
        <v>106</v>
      </c>
      <c r="BE167" s="135">
        <f>IF(N167="základná",J167,0)</f>
        <v>0</v>
      </c>
      <c r="BF167" s="135">
        <f>IF(N167="znížená",J167,0)</f>
        <v>0</v>
      </c>
      <c r="BG167" s="135">
        <f>IF(N167="zákl. prenesená",J167,0)</f>
        <v>0</v>
      </c>
      <c r="BH167" s="135">
        <f>IF(N167="zníž. prenesená",J167,0)</f>
        <v>0</v>
      </c>
      <c r="BI167" s="135">
        <f>IF(N167="nulová",J167,0)</f>
        <v>0</v>
      </c>
      <c r="BJ167" s="13" t="s">
        <v>114</v>
      </c>
      <c r="BK167" s="135">
        <f>ROUND(I167*H167,2)</f>
        <v>0</v>
      </c>
      <c r="BL167" s="13" t="s">
        <v>258</v>
      </c>
      <c r="BM167" s="134" t="s">
        <v>259</v>
      </c>
    </row>
    <row r="168" spans="2:65" s="1" customFormat="1" ht="16.5" customHeight="1">
      <c r="B168" s="123"/>
      <c r="C168" s="124" t="s">
        <v>195</v>
      </c>
      <c r="D168" s="124" t="s">
        <v>108</v>
      </c>
      <c r="E168" s="125" t="s">
        <v>260</v>
      </c>
      <c r="F168" s="126" t="s">
        <v>261</v>
      </c>
      <c r="G168" s="127" t="s">
        <v>257</v>
      </c>
      <c r="H168" s="128">
        <v>1</v>
      </c>
      <c r="I168" s="151"/>
      <c r="J168" s="129">
        <f>ROUND(I168*H168,2)</f>
        <v>0</v>
      </c>
      <c r="K168" s="126" t="s">
        <v>112</v>
      </c>
      <c r="L168" s="25"/>
      <c r="M168" s="130" t="s">
        <v>1</v>
      </c>
      <c r="N168" s="131" t="s">
        <v>35</v>
      </c>
      <c r="O168" s="132">
        <v>1.06</v>
      </c>
      <c r="P168" s="132">
        <f>O168*H168</f>
        <v>1.06</v>
      </c>
      <c r="Q168" s="132">
        <v>0</v>
      </c>
      <c r="R168" s="132">
        <f>Q168*H168</f>
        <v>0</v>
      </c>
      <c r="S168" s="132">
        <v>0</v>
      </c>
      <c r="T168" s="133">
        <f>S168*H168</f>
        <v>0</v>
      </c>
      <c r="AR168" s="134" t="s">
        <v>258</v>
      </c>
      <c r="AT168" s="134" t="s">
        <v>108</v>
      </c>
      <c r="AU168" s="134" t="s">
        <v>74</v>
      </c>
      <c r="AY168" s="13" t="s">
        <v>106</v>
      </c>
      <c r="BE168" s="135">
        <f>IF(N168="základná",J168,0)</f>
        <v>0</v>
      </c>
      <c r="BF168" s="135">
        <f>IF(N168="znížená",J168,0)</f>
        <v>0</v>
      </c>
      <c r="BG168" s="135">
        <f>IF(N168="zákl. prenesená",J168,0)</f>
        <v>0</v>
      </c>
      <c r="BH168" s="135">
        <f>IF(N168="zníž. prenesená",J168,0)</f>
        <v>0</v>
      </c>
      <c r="BI168" s="135">
        <f>IF(N168="nulová",J168,0)</f>
        <v>0</v>
      </c>
      <c r="BJ168" s="13" t="s">
        <v>114</v>
      </c>
      <c r="BK168" s="135">
        <f>ROUND(I168*H168,2)</f>
        <v>0</v>
      </c>
      <c r="BL168" s="13" t="s">
        <v>258</v>
      </c>
      <c r="BM168" s="134" t="s">
        <v>262</v>
      </c>
    </row>
    <row r="169" spans="2:65" s="1" customFormat="1" ht="24" customHeight="1">
      <c r="B169" s="123"/>
      <c r="C169" s="124" t="s">
        <v>263</v>
      </c>
      <c r="D169" s="124" t="s">
        <v>108</v>
      </c>
      <c r="E169" s="125" t="s">
        <v>264</v>
      </c>
      <c r="F169" s="126" t="s">
        <v>265</v>
      </c>
      <c r="G169" s="127" t="s">
        <v>257</v>
      </c>
      <c r="H169" s="128">
        <v>1</v>
      </c>
      <c r="I169" s="151"/>
      <c r="J169" s="129">
        <f>ROUND(I169*H169,2)</f>
        <v>0</v>
      </c>
      <c r="K169" s="126" t="s">
        <v>112</v>
      </c>
      <c r="L169" s="25"/>
      <c r="M169" s="145" t="s">
        <v>1</v>
      </c>
      <c r="N169" s="146" t="s">
        <v>35</v>
      </c>
      <c r="O169" s="147">
        <v>1.06</v>
      </c>
      <c r="P169" s="147">
        <f>O169*H169</f>
        <v>1.06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34" t="s">
        <v>258</v>
      </c>
      <c r="AT169" s="134" t="s">
        <v>108</v>
      </c>
      <c r="AU169" s="134" t="s">
        <v>74</v>
      </c>
      <c r="AY169" s="13" t="s">
        <v>106</v>
      </c>
      <c r="BE169" s="135">
        <f>IF(N169="základná",J169,0)</f>
        <v>0</v>
      </c>
      <c r="BF169" s="135">
        <f>IF(N169="znížená",J169,0)</f>
        <v>0</v>
      </c>
      <c r="BG169" s="135">
        <f>IF(N169="zákl. prenesená",J169,0)</f>
        <v>0</v>
      </c>
      <c r="BH169" s="135">
        <f>IF(N169="zníž. prenesená",J169,0)</f>
        <v>0</v>
      </c>
      <c r="BI169" s="135">
        <f>IF(N169="nulová",J169,0)</f>
        <v>0</v>
      </c>
      <c r="BJ169" s="13" t="s">
        <v>114</v>
      </c>
      <c r="BK169" s="135">
        <f>ROUND(I169*H169,2)</f>
        <v>0</v>
      </c>
      <c r="BL169" s="13" t="s">
        <v>258</v>
      </c>
      <c r="BM169" s="134" t="s">
        <v>266</v>
      </c>
    </row>
    <row r="170" spans="2:65" s="1" customFormat="1" ht="6.9" customHeight="1"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25"/>
    </row>
  </sheetData>
  <autoFilter ref="C123:K169" xr:uid="{00000000-0009-0000-0000-000001000000}"/>
  <mergeCells count="6">
    <mergeCell ref="E116:H116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STL Plynová prí...</vt:lpstr>
      <vt:lpstr>'Rekapitulácia stavby'!Názvy_tlače</vt:lpstr>
      <vt:lpstr>'STL Plynová prí...'!Názvy_tlače</vt:lpstr>
      <vt:lpstr>'Rekapitulácia stavby'!Oblasť_tlače</vt:lpstr>
      <vt:lpstr>'STL Plynová prí...'!Oblasť_tlače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LAPTOP-DB0L80UK\Zuzana</dc:creator>
  <cp:lastModifiedBy>HP</cp:lastModifiedBy>
  <dcterms:created xsi:type="dcterms:W3CDTF">2019-10-06T13:16:34Z</dcterms:created>
  <dcterms:modified xsi:type="dcterms:W3CDTF">2020-06-01T07:22:52Z</dcterms:modified>
</cp:coreProperties>
</file>